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secloud.sharepoint.com/sites/3c6801277fda482a8e8ddcea43418367/Delade dokument/6. Projektleveranser och slutrapport/2026-01-28 - BeBo rapporter FINAL/"/>
    </mc:Choice>
  </mc:AlternateContent>
  <xr:revisionPtr revIDLastSave="328" documentId="8_{93C584B6-0CC4-4551-BFEB-04641573BE8D}" xr6:coauthVersionLast="47" xr6:coauthVersionMax="47" xr10:uidLastSave="{10CDDA9A-6EDD-4DCA-BA43-B76CE2C74D35}"/>
  <bookViews>
    <workbookView xWindow="-9440" yWindow="-21710" windowWidth="38620" windowHeight="21100" xr2:uid="{00000000-000D-0000-FFFF-FFFF00000000}"/>
  </bookViews>
  <sheets>
    <sheet name="Exempel åtgärd 1" sheetId="6" r:id="rId1"/>
    <sheet name="Åtgärd X" sheetId="7" r:id="rId2"/>
  </sheets>
  <definedNames>
    <definedName name="_xlnm.Print_Area" localSheetId="0">'Exempel åtgärd 1'!$I$1:$P$44</definedName>
    <definedName name="_xlnm.Print_Area" localSheetId="1">'Åtgärd X'!$I$1:$P$44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7" l="1"/>
  <c r="W39" i="7" s="1"/>
  <c r="X39" i="7" s="1"/>
  <c r="T39" i="7"/>
  <c r="M39" i="7"/>
  <c r="U39" i="7" s="1"/>
  <c r="L39" i="7"/>
  <c r="G39" i="7"/>
  <c r="H39" i="7" s="1"/>
  <c r="V38" i="7"/>
  <c r="M38" i="7"/>
  <c r="O38" i="7" s="1"/>
  <c r="L38" i="7"/>
  <c r="T38" i="7" s="1"/>
  <c r="G38" i="7"/>
  <c r="H38" i="7" s="1"/>
  <c r="V37" i="7"/>
  <c r="W37" i="7" s="1"/>
  <c r="M37" i="7"/>
  <c r="U37" i="7" s="1"/>
  <c r="L37" i="7"/>
  <c r="G37" i="7"/>
  <c r="G40" i="7" s="1"/>
  <c r="S17" i="7"/>
  <c r="S17" i="6"/>
  <c r="T39" i="6"/>
  <c r="L37" i="6"/>
  <c r="T37" i="6" s="1"/>
  <c r="L38" i="6"/>
  <c r="T38" i="6" s="1"/>
  <c r="L39" i="6"/>
  <c r="V39" i="6"/>
  <c r="M39" i="6"/>
  <c r="U39" i="6" s="1"/>
  <c r="G39" i="6"/>
  <c r="V38" i="6"/>
  <c r="W38" i="6" s="1"/>
  <c r="X38" i="6" s="1"/>
  <c r="M38" i="6"/>
  <c r="U38" i="6" s="1"/>
  <c r="G38" i="6"/>
  <c r="V37" i="6"/>
  <c r="W37" i="6" s="1"/>
  <c r="X37" i="6" s="1"/>
  <c r="M37" i="6"/>
  <c r="U37" i="6" s="1"/>
  <c r="G37" i="6"/>
  <c r="H37" i="6" s="1"/>
  <c r="H19" i="7"/>
  <c r="O18" i="7"/>
  <c r="G19" i="7"/>
  <c r="N33" i="7"/>
  <c r="F33" i="7"/>
  <c r="E33" i="7"/>
  <c r="N33" i="6"/>
  <c r="F33" i="6"/>
  <c r="E33" i="6"/>
  <c r="S19" i="6"/>
  <c r="K19" i="6"/>
  <c r="S19" i="7"/>
  <c r="K19" i="7"/>
  <c r="O19" i="7" s="1"/>
  <c r="W39" i="6" l="1"/>
  <c r="X39" i="6" s="1"/>
  <c r="O39" i="6"/>
  <c r="P39" i="6" s="1"/>
  <c r="X37" i="7"/>
  <c r="H37" i="7"/>
  <c r="H40" i="7" s="1"/>
  <c r="O37" i="7"/>
  <c r="P37" i="7" s="1"/>
  <c r="P40" i="7" s="1"/>
  <c r="P38" i="7"/>
  <c r="T37" i="7"/>
  <c r="U38" i="7"/>
  <c r="W38" i="7" s="1"/>
  <c r="X38" i="7" s="1"/>
  <c r="O39" i="7"/>
  <c r="P39" i="7" s="1"/>
  <c r="G40" i="6"/>
  <c r="H39" i="6"/>
  <c r="H38" i="6"/>
  <c r="O38" i="6"/>
  <c r="P38" i="6" s="1"/>
  <c r="O37" i="6"/>
  <c r="P37" i="6"/>
  <c r="K20" i="7"/>
  <c r="L14" i="7"/>
  <c r="T14" i="7" s="1"/>
  <c r="V32" i="7"/>
  <c r="T32" i="7"/>
  <c r="M32" i="7"/>
  <c r="U32" i="7" s="1"/>
  <c r="L32" i="7"/>
  <c r="G32" i="7"/>
  <c r="H32" i="7" s="1"/>
  <c r="V31" i="7"/>
  <c r="T31" i="7"/>
  <c r="M31" i="7"/>
  <c r="O31" i="7" s="1"/>
  <c r="L31" i="7"/>
  <c r="G31" i="7"/>
  <c r="H31" i="7" s="1"/>
  <c r="V30" i="7"/>
  <c r="T30" i="7"/>
  <c r="M30" i="7"/>
  <c r="O30" i="7" s="1"/>
  <c r="L30" i="7"/>
  <c r="P30" i="7" s="1"/>
  <c r="G30" i="7"/>
  <c r="H30" i="7" s="1"/>
  <c r="V29" i="7"/>
  <c r="T29" i="7"/>
  <c r="M29" i="7"/>
  <c r="O29" i="7" s="1"/>
  <c r="L29" i="7"/>
  <c r="P29" i="7" s="1"/>
  <c r="G29" i="7"/>
  <c r="H29" i="7" s="1"/>
  <c r="V28" i="7"/>
  <c r="T28" i="7"/>
  <c r="M28" i="7"/>
  <c r="O28" i="7" s="1"/>
  <c r="L28" i="7"/>
  <c r="P28" i="7" s="1"/>
  <c r="G28" i="7"/>
  <c r="H28" i="7" s="1"/>
  <c r="V27" i="7"/>
  <c r="T27" i="7"/>
  <c r="M27" i="7"/>
  <c r="U27" i="7" s="1"/>
  <c r="L27" i="7"/>
  <c r="G27" i="7"/>
  <c r="H27" i="7" s="1"/>
  <c r="V26" i="7"/>
  <c r="T26" i="7"/>
  <c r="M26" i="7"/>
  <c r="U26" i="7" s="1"/>
  <c r="L26" i="7"/>
  <c r="G26" i="7"/>
  <c r="H26" i="7" s="1"/>
  <c r="V25" i="7"/>
  <c r="T25" i="7"/>
  <c r="M25" i="7"/>
  <c r="U25" i="7" s="1"/>
  <c r="L25" i="7"/>
  <c r="G25" i="7"/>
  <c r="H25" i="7" s="1"/>
  <c r="V24" i="7"/>
  <c r="T24" i="7"/>
  <c r="M24" i="7"/>
  <c r="L24" i="7"/>
  <c r="G24" i="7"/>
  <c r="H24" i="7" s="1"/>
  <c r="S18" i="7"/>
  <c r="G18" i="7"/>
  <c r="H18" i="7" s="1"/>
  <c r="H40" i="6" l="1"/>
  <c r="X26" i="7"/>
  <c r="X31" i="7"/>
  <c r="X30" i="7"/>
  <c r="P24" i="7"/>
  <c r="P32" i="7"/>
  <c r="P25" i="7"/>
  <c r="S20" i="7"/>
  <c r="X19" i="7" s="1"/>
  <c r="P19" i="7"/>
  <c r="P18" i="7"/>
  <c r="P31" i="7"/>
  <c r="O40" i="7"/>
  <c r="P40" i="6"/>
  <c r="O40" i="6"/>
  <c r="W18" i="7"/>
  <c r="W19" i="7"/>
  <c r="G33" i="7"/>
  <c r="G20" i="7"/>
  <c r="G44" i="7" s="1"/>
  <c r="O20" i="7"/>
  <c r="U24" i="7"/>
  <c r="W24" i="7" s="1"/>
  <c r="X24" i="7" s="1"/>
  <c r="M33" i="7"/>
  <c r="V33" i="7"/>
  <c r="U28" i="7"/>
  <c r="W28" i="7" s="1"/>
  <c r="X28" i="7" s="1"/>
  <c r="U30" i="7"/>
  <c r="W30" i="7" s="1"/>
  <c r="W32" i="7"/>
  <c r="X32" i="7" s="1"/>
  <c r="U29" i="7"/>
  <c r="W29" i="7" s="1"/>
  <c r="X29" i="7" s="1"/>
  <c r="U31" i="7"/>
  <c r="W31" i="7" s="1"/>
  <c r="W26" i="7"/>
  <c r="W27" i="7"/>
  <c r="X27" i="7" s="1"/>
  <c r="W25" i="7"/>
  <c r="X25" i="7" s="1"/>
  <c r="H33" i="7"/>
  <c r="O27" i="7"/>
  <c r="P27" i="7" s="1"/>
  <c r="H20" i="7"/>
  <c r="H44" i="7" s="1"/>
  <c r="O26" i="7"/>
  <c r="P26" i="7" s="1"/>
  <c r="O25" i="7"/>
  <c r="O24" i="7"/>
  <c r="O32" i="7"/>
  <c r="X18" i="7" l="1"/>
  <c r="X20" i="7" s="1"/>
  <c r="O44" i="7"/>
  <c r="X40" i="7"/>
  <c r="W40" i="7"/>
  <c r="W44" i="7" s="1"/>
  <c r="X40" i="6"/>
  <c r="W40" i="6"/>
  <c r="W33" i="7"/>
  <c r="W20" i="7"/>
  <c r="O33" i="7"/>
  <c r="P20" i="7"/>
  <c r="U33" i="7"/>
  <c r="P33" i="7"/>
  <c r="X33" i="7"/>
  <c r="X44" i="7" l="1"/>
  <c r="P44" i="7"/>
  <c r="V32" i="6"/>
  <c r="T32" i="6"/>
  <c r="M32" i="6"/>
  <c r="O32" i="6" s="1"/>
  <c r="L32" i="6"/>
  <c r="P32" i="6" s="1"/>
  <c r="G32" i="6"/>
  <c r="H32" i="6" s="1"/>
  <c r="V31" i="6"/>
  <c r="T31" i="6"/>
  <c r="M31" i="6"/>
  <c r="O31" i="6" s="1"/>
  <c r="L31" i="6"/>
  <c r="P31" i="6" s="1"/>
  <c r="G31" i="6"/>
  <c r="H31" i="6" s="1"/>
  <c r="V30" i="6"/>
  <c r="T30" i="6"/>
  <c r="M30" i="6"/>
  <c r="U30" i="6" s="1"/>
  <c r="L30" i="6"/>
  <c r="G30" i="6"/>
  <c r="H30" i="6" s="1"/>
  <c r="V29" i="6"/>
  <c r="T29" i="6"/>
  <c r="M29" i="6"/>
  <c r="U29" i="6" s="1"/>
  <c r="L29" i="6"/>
  <c r="G29" i="6"/>
  <c r="H29" i="6" s="1"/>
  <c r="V28" i="6"/>
  <c r="T28" i="6"/>
  <c r="M28" i="6"/>
  <c r="U28" i="6" s="1"/>
  <c r="L28" i="6"/>
  <c r="G28" i="6"/>
  <c r="H28" i="6" s="1"/>
  <c r="V27" i="6"/>
  <c r="T27" i="6"/>
  <c r="M27" i="6"/>
  <c r="U27" i="6" s="1"/>
  <c r="L27" i="6"/>
  <c r="G27" i="6"/>
  <c r="H27" i="6" s="1"/>
  <c r="V26" i="6"/>
  <c r="T26" i="6"/>
  <c r="M26" i="6"/>
  <c r="U26" i="6" s="1"/>
  <c r="L26" i="6"/>
  <c r="G26" i="6"/>
  <c r="H26" i="6" s="1"/>
  <c r="V25" i="6"/>
  <c r="T25" i="6"/>
  <c r="M25" i="6"/>
  <c r="U25" i="6" s="1"/>
  <c r="L25" i="6"/>
  <c r="G25" i="6"/>
  <c r="H25" i="6" s="1"/>
  <c r="V24" i="6"/>
  <c r="T24" i="6"/>
  <c r="M24" i="6"/>
  <c r="L24" i="6"/>
  <c r="G24" i="6"/>
  <c r="H24" i="6" s="1"/>
  <c r="K20" i="6"/>
  <c r="P18" i="6" s="1"/>
  <c r="O19" i="6"/>
  <c r="G19" i="6"/>
  <c r="H19" i="6" s="1"/>
  <c r="S18" i="6"/>
  <c r="W18" i="6" s="1"/>
  <c r="O18" i="6"/>
  <c r="G18" i="6"/>
  <c r="H18" i="6" s="1"/>
  <c r="X31" i="6" l="1"/>
  <c r="P27" i="6"/>
  <c r="P25" i="6"/>
  <c r="P24" i="6"/>
  <c r="X26" i="6"/>
  <c r="X24" i="6"/>
  <c r="P28" i="6"/>
  <c r="S20" i="6"/>
  <c r="P19" i="6"/>
  <c r="O20" i="6"/>
  <c r="G33" i="6"/>
  <c r="U24" i="6"/>
  <c r="W24" i="6" s="1"/>
  <c r="M33" i="6"/>
  <c r="V33" i="6"/>
  <c r="G20" i="6"/>
  <c r="G44" i="6" s="1"/>
  <c r="U31" i="6"/>
  <c r="W31" i="6"/>
  <c r="O30" i="6"/>
  <c r="P30" i="6" s="1"/>
  <c r="U32" i="6"/>
  <c r="W32" i="6" s="1"/>
  <c r="X32" i="6" s="1"/>
  <c r="W30" i="6"/>
  <c r="X30" i="6" s="1"/>
  <c r="W26" i="6"/>
  <c r="W19" i="6"/>
  <c r="W29" i="6"/>
  <c r="X29" i="6" s="1"/>
  <c r="W27" i="6"/>
  <c r="X27" i="6" s="1"/>
  <c r="W25" i="6"/>
  <c r="X25" i="6" s="1"/>
  <c r="W28" i="6"/>
  <c r="X28" i="6" s="1"/>
  <c r="O29" i="6"/>
  <c r="P29" i="6" s="1"/>
  <c r="O28" i="6"/>
  <c r="H33" i="6"/>
  <c r="O27" i="6"/>
  <c r="O26" i="6"/>
  <c r="P26" i="6" s="1"/>
  <c r="O25" i="6"/>
  <c r="O24" i="6"/>
  <c r="X19" i="6" l="1"/>
  <c r="X18" i="6"/>
  <c r="W33" i="6"/>
  <c r="O33" i="6"/>
  <c r="O44" i="6" s="1"/>
  <c r="U33" i="6"/>
  <c r="W20" i="6"/>
  <c r="W44" i="6" s="1"/>
  <c r="H20" i="6"/>
  <c r="P20" i="6"/>
  <c r="P33" i="6"/>
  <c r="X33" i="6"/>
  <c r="P44" i="6" l="1"/>
  <c r="H44" i="6"/>
  <c r="X20" i="6"/>
  <c r="L14" i="6"/>
  <c r="T14" i="6" s="1"/>
  <c r="X4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Ruud</author>
  </authors>
  <commentList>
    <comment ref="H17" authorId="0" shapeId="0" xr:uid="{99098146-8A47-47A1-9838-8D685C688AB5}">
      <text>
        <r>
          <rPr>
            <sz val="9"/>
            <color indexed="81"/>
            <rFont val="Tahoma"/>
            <family val="2"/>
          </rPr>
          <t>Ingen diskontering av framtida kostnader utöver att inflationen antas minska framtida kostnader för räntor och amorteringar.</t>
        </r>
      </text>
    </comment>
    <comment ref="P17" authorId="0" shapeId="0" xr:uid="{8EDA0D7E-F4A3-4A9F-89F1-6298DAE69ACF}">
      <text>
        <r>
          <rPr>
            <sz val="9"/>
            <color indexed="81"/>
            <rFont val="Tahoma"/>
            <family val="2"/>
          </rPr>
          <t>Ingen diskontering av framtida kostnader utöver att inflationen antas minska framtida kostnader för räntor och amorteringar.</t>
        </r>
      </text>
    </comment>
    <comment ref="S17" authorId="0" shapeId="0" xr:uid="{9E290B67-3C0B-49E2-9C73-E859E0964D71}">
      <text>
        <r>
          <rPr>
            <sz val="9"/>
            <color indexed="81"/>
            <rFont val="Tahoma"/>
            <family val="2"/>
          </rPr>
          <t>Antas i beräkningen vara den kortaste av angivna livslänger för planerad underhållsåtgärd och energiåtgärd.</t>
        </r>
      </text>
    </comment>
    <comment ref="X17" authorId="0" shapeId="0" xr:uid="{2C52AFC5-2408-472D-9275-22DD99202090}">
      <text>
        <r>
          <rPr>
            <sz val="9"/>
            <color indexed="81"/>
            <rFont val="Tahoma"/>
            <family val="2"/>
          </rPr>
          <t>Ingen diskontering av framtida kostnader utöver att inflationen antas minska framtida kostnader för räntor och amorteringar.</t>
        </r>
      </text>
    </comment>
    <comment ref="C18" authorId="0" shapeId="0" xr:uid="{3748BAED-A0B9-4585-93DB-EE05178CD7EA}">
      <text>
        <r>
          <rPr>
            <b/>
            <sz val="9"/>
            <color indexed="81"/>
            <rFont val="Tahoma"/>
            <family val="2"/>
          </rPr>
          <t>Inklusive moms</t>
        </r>
      </text>
    </comment>
    <comment ref="K18" authorId="0" shapeId="0" xr:uid="{A2376045-634B-409D-80C5-8F09ED99908D}">
      <text>
        <r>
          <rPr>
            <b/>
            <sz val="9"/>
            <color indexed="81"/>
            <rFont val="Tahoma"/>
            <family val="2"/>
          </rPr>
          <t>Här anges endast merkostnaden för den energieffektiviserande åtgärden!</t>
        </r>
      </text>
    </comment>
    <comment ref="C19" authorId="0" shapeId="0" xr:uid="{515BCCE6-BE52-495F-8B28-3D6ADAA87EE1}">
      <text>
        <r>
          <rPr>
            <b/>
            <sz val="9"/>
            <color indexed="81"/>
            <rFont val="Tahoma"/>
            <family val="2"/>
          </rPr>
          <t xml:space="preserve">Inklusive inflation!
</t>
        </r>
        <r>
          <rPr>
            <sz val="9"/>
            <color indexed="81"/>
            <rFont val="Tahoma"/>
            <family val="2"/>
          </rPr>
          <t>Vid en lånefinsansierad investering sätts nominella räntan till 1,0 %-enhet högre än infaltionen.
Om finansieringen sker med eget sparat kapital sätts nominell ränta till 0,5 %-enhet högre än infaltionen.</t>
        </r>
      </text>
    </comment>
    <comment ref="K19" authorId="0" shapeId="0" xr:uid="{0857D447-768B-4713-9C46-620ECC8FC616}">
      <text>
        <r>
          <rPr>
            <b/>
            <sz val="9"/>
            <color indexed="81"/>
            <rFont val="Tahoma"/>
            <family val="2"/>
          </rPr>
          <t xml:space="preserve">Inklusive inflation!
</t>
        </r>
        <r>
          <rPr>
            <sz val="9"/>
            <color indexed="81"/>
            <rFont val="Tahoma"/>
            <family val="2"/>
          </rPr>
          <t>Vid en lånefinsansierad investering sätts nominella räntan till 1,0 %-enhet högre än infaltionen.
Om finansieringen sker med eget sparat kapital sätts nominell ränta till 0,5 %-enhet högre än infaltionen.</t>
        </r>
      </text>
    </comment>
    <comment ref="S19" authorId="0" shapeId="0" xr:uid="{344DEAC1-1236-4ED2-A8A9-377CFBA38095}">
      <text>
        <r>
          <rPr>
            <b/>
            <sz val="9"/>
            <color indexed="81"/>
            <rFont val="Tahoma"/>
            <family val="2"/>
          </rPr>
          <t xml:space="preserve">Inklusive inflation!
</t>
        </r>
        <r>
          <rPr>
            <sz val="9"/>
            <color indexed="81"/>
            <rFont val="Tahoma"/>
            <family val="2"/>
          </rPr>
          <t>Vid en lånefinsansierad investering sätts nominella räntan till 1,0 %-enhet högre än infaltionen.
Om finansieringen sker med eget sparat kapital sätts nominell ränta till 0,5 %-enhet högre än infaltionen.</t>
        </r>
      </text>
    </comment>
    <comment ref="C20" authorId="0" shapeId="0" xr:uid="{609FF2A5-D2DE-4F35-8632-BAD3BF20E698}">
      <text>
        <r>
          <rPr>
            <sz val="11"/>
            <color theme="1"/>
            <rFont val="Calibri"/>
            <family val="2"/>
            <scheme val="minor"/>
          </rPr>
          <t>2 % är nära genomsnittet för de senaste 25 åren och också Riksbankens långsiktiga mål.</t>
        </r>
      </text>
    </comment>
    <comment ref="K20" authorId="0" shapeId="0" xr:uid="{F2042FF7-EEAF-443A-A698-1CA37030EB73}">
      <text>
        <r>
          <rPr>
            <sz val="11"/>
            <color theme="1"/>
            <rFont val="Calibri"/>
            <family val="2"/>
            <scheme val="minor"/>
          </rPr>
          <t>2 % är nära genomsnittet för de senaste 25 åren och också Riksbankens långsiktiga mål.</t>
        </r>
      </text>
    </comment>
    <comment ref="S20" authorId="0" shapeId="0" xr:uid="{9DA7172D-4054-4214-AA91-D1F3CD5A8E66}">
      <text>
        <r>
          <rPr>
            <sz val="11"/>
            <color theme="1"/>
            <rFont val="Calibri"/>
            <family val="2"/>
            <scheme val="minor"/>
          </rPr>
          <t>2 % är nära genomsnittet för de senaste 25 åren och också Riksbankens långsiktiga mål.</t>
        </r>
      </text>
    </comment>
    <comment ref="F22" authorId="0" shapeId="0" xr:uid="{9D9F01EE-463D-4770-B913-FD47458B6B0E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N22" authorId="0" shapeId="0" xr:uid="{1230E70F-120E-4AD1-AF5F-C4B5481D57D0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V22" authorId="0" shapeId="0" xr:uid="{B23B7F7A-F352-43AF-B59F-38C0F176AB40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D23" authorId="0" shapeId="0" xr:uid="{EAF95BEF-EB10-412E-98A1-4D166F63A418}">
      <text>
        <r>
          <rPr>
            <b/>
            <sz val="9"/>
            <color indexed="81"/>
            <rFont val="Tahoma"/>
            <family val="2"/>
          </rPr>
          <t>Exklusive inflation!</t>
        </r>
        <r>
          <rPr>
            <sz val="9"/>
            <color indexed="81"/>
            <rFont val="Tahoma"/>
            <family val="2"/>
          </rPr>
          <t xml:space="preserve">
Baserat på Energimyndighetens långsiktiga prognoser, samt antaganden om hur konkurransutsatthet, behov av investeringar i infrastruktur och prisutveckling på bränslen påverkar prisutvecklingen.
I brist på information har prisändringen för fasta, rörliga och effektbaserade avgifter i utgångsläget satts till samma värde för respektive priskategori, men detta kan ändras när ny information tillkommer.</t>
        </r>
      </text>
    </comment>
    <comment ref="H23" authorId="0" shapeId="0" xr:uid="{D5EDC09E-207C-4B5E-9578-8F297E0A0951}">
      <text>
        <r>
          <rPr>
            <sz val="9"/>
            <color indexed="81"/>
            <rFont val="Tahoma"/>
            <family val="2"/>
          </rPr>
          <t>Ingen diskontering av framtida kostnader utöver att förväntade ändringar av energipriser exklusive inflation påverkar framtida energikostnader.</t>
        </r>
      </text>
    </comment>
    <comment ref="L23" authorId="0" shapeId="0" xr:uid="{7671348B-DF6C-4E9C-AFE4-17BFA1F9352E}">
      <text>
        <r>
          <rPr>
            <sz val="9"/>
            <color indexed="81"/>
            <rFont val="Tahoma"/>
            <family val="2"/>
          </rPr>
          <t>Baserat på Energimyndighetens långsiktiga prognoser, samt antaganden om hur konkurransutsatthet, behov av investeringar i infrastruktur och prisutveckling på bränslen påverkar prisutvecklingen.
I brist på information har prisändringen för fasta, rörliga och effektbaserade avgifter i utgångsläget satts till samma värde för respektive priskategori, men detta kan ändras när ny information tillkommer.</t>
        </r>
      </text>
    </comment>
    <comment ref="P23" authorId="0" shapeId="0" xr:uid="{34984294-2304-4856-A418-F0B4DD889ED1}">
      <text>
        <r>
          <rPr>
            <sz val="9"/>
            <color indexed="81"/>
            <rFont val="Tahoma"/>
            <family val="2"/>
          </rPr>
          <t>Ingen diskontering av framtida kostnader utöver att förväntade ändringar av energipriser exklusive inflation påverkar framtida energikostnader.</t>
        </r>
      </text>
    </comment>
    <comment ref="T23" authorId="0" shapeId="0" xr:uid="{34D0D50A-F254-4C64-9F1B-F88D538C3E17}">
      <text>
        <r>
          <rPr>
            <b/>
            <sz val="9"/>
            <color indexed="81"/>
            <rFont val="Tahoma"/>
            <family val="2"/>
          </rPr>
          <t>Exklusive inflation!</t>
        </r>
        <r>
          <rPr>
            <sz val="9"/>
            <color indexed="81"/>
            <rFont val="Tahoma"/>
            <family val="2"/>
          </rPr>
          <t xml:space="preserve">
Baserat på Energimyndighetens långsiktiga prognoser, samt antaganden om hur konkurransutsatthet, behov av investeringar i infrastruktur och prisutveckling på bränslen påverkar prisutvecklingen.
I brist på information har prisändringen för fasta, rörliga och effektbaserade avgifter i utgångsläget satts till samma värde för respektive priskategori, men detta kan ändras när ny information tillkommer.</t>
        </r>
      </text>
    </comment>
    <comment ref="X23" authorId="0" shapeId="0" xr:uid="{D9BEB475-92F0-449A-90C3-36F3A3373088}">
      <text>
        <r>
          <rPr>
            <sz val="9"/>
            <color indexed="81"/>
            <rFont val="Tahoma"/>
            <family val="2"/>
          </rPr>
          <t>Ingen diskontering av framtida kostnader utöver att förväntade ändringar av energipriser exklusive inflation påverkar framtida energikostnader.</t>
        </r>
      </text>
    </comment>
    <comment ref="D24" authorId="0" shapeId="0" xr:uid="{60C9BBF9-2C55-4732-BB12-87C9478910B4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4" authorId="0" shapeId="0" xr:uid="{1A22B714-31BE-4BC1-983B-18537BD8039C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4" authorId="0" shapeId="0" xr:uid="{B40AAC21-86C8-4712-B1E1-BA493E5B2EB8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25" authorId="0" shapeId="0" xr:uid="{9BA6518E-C2F6-4328-B9B1-15190C3AFAD4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5" authorId="0" shapeId="0" xr:uid="{C4E103BF-C183-4586-A7EA-82F0C9A48E3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5" authorId="0" shapeId="0" xr:uid="{A6BE0DC9-4BB6-495A-83A4-9EC54671F999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26" authorId="0" shapeId="0" xr:uid="{7BC4C2DB-728A-4806-9BFC-CACFA7020C83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6" authorId="0" shapeId="0" xr:uid="{893F1BA9-726D-4B67-981E-25A7ADE86F1B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6" authorId="0" shapeId="0" xr:uid="{39877468-EC8B-4440-895E-26F460E63A77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C27" authorId="0" shapeId="0" xr:uid="{74AABFC9-1C0C-4E81-85FA-CB0714FF85F6}">
      <text>
        <r>
          <rPr>
            <b/>
            <sz val="9"/>
            <color indexed="81"/>
            <rFont val="Tahoma"/>
            <family val="2"/>
          </rPr>
          <t>Inklusive elskatt</t>
        </r>
      </text>
    </comment>
    <comment ref="D27" authorId="0" shapeId="0" xr:uid="{BCC34603-954A-46FE-8EE0-FB062947D8AF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K27" authorId="0" shapeId="0" xr:uid="{03A14554-9218-4057-98FA-13D0D56E0B52}">
      <text>
        <r>
          <rPr>
            <b/>
            <sz val="9"/>
            <color indexed="81"/>
            <rFont val="Tahoma"/>
            <family val="2"/>
          </rPr>
          <t>Inklusive elskatt</t>
        </r>
      </text>
    </comment>
    <comment ref="L27" authorId="0" shapeId="0" xr:uid="{7618AB4D-B5DD-4E9C-BC24-E0B2759DD5B7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S27" authorId="0" shapeId="0" xr:uid="{ECB3E832-283B-40AB-B98D-666A378AE0FD}">
      <text>
        <r>
          <rPr>
            <b/>
            <sz val="9"/>
            <color indexed="81"/>
            <rFont val="Tahoma"/>
            <family val="2"/>
          </rPr>
          <t>Inklusive elskatt</t>
        </r>
      </text>
    </comment>
    <comment ref="T27" authorId="0" shapeId="0" xr:uid="{842A1BAA-C276-4BC7-87BD-8B997FCAB326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28" authorId="0" shapeId="0" xr:uid="{4EE82C3F-E9E8-44BE-9767-2B40DFD22DA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8" authorId="0" shapeId="0" xr:uid="{2B016C86-0905-4E35-87AB-7439B0B9D4F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8" authorId="0" shapeId="0" xr:uid="{234B2EA6-974D-44C9-8E0F-40C5B5915342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29" authorId="0" shapeId="0" xr:uid="{6A3A9DDC-963A-4323-96DA-84ECC122D51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9" authorId="0" shapeId="0" xr:uid="{E904FF37-BC63-4B78-9FEB-C1A681085DB7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9" authorId="0" shapeId="0" xr:uid="{5254C8B2-8B85-4C2B-849B-F9781FD30FF3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0" authorId="0" shapeId="0" xr:uid="{C14539D8-5C5D-4514-A9AD-276792F7F22E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0" authorId="0" shapeId="0" xr:uid="{73FC98BB-CC00-4320-AD7C-114C7945B8AB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0" authorId="0" shapeId="0" xr:uid="{104E3CF9-173F-4AA1-BCA1-44D63082D9C8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1" authorId="0" shapeId="0" xr:uid="{E7137CEC-F33E-4A90-A065-BEA00F36110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1" authorId="0" shapeId="0" xr:uid="{25895333-A0CC-427F-B9A6-021975BB746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1" authorId="0" shapeId="0" xr:uid="{0FDA6BE8-C43A-4475-B86F-FAA8017C1605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2" authorId="0" shapeId="0" xr:uid="{8A65E8A8-E2D9-45E1-9CD2-2C2D8A1CEE3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2" authorId="0" shapeId="0" xr:uid="{1C492337-3540-41A8-B2D0-7CADE1B1C07D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2" authorId="0" shapeId="0" xr:uid="{BF662989-0AA1-41EE-8DD5-4EA407E2360C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F35" authorId="0" shapeId="0" xr:uid="{57002BF8-00AA-4398-9902-77E6B45E07DF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N35" authorId="0" shapeId="0" xr:uid="{3F24FE93-7586-4061-B451-62A9DFC1ACD5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V35" authorId="0" shapeId="0" xr:uid="{542FDBA1-5F98-4169-8C62-077073019095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B36" authorId="0" shapeId="0" xr:uid="{39552CD7-C3AF-4C80-95F3-18D3FE37CF34}">
      <text>
        <r>
          <rPr>
            <sz val="9"/>
            <color indexed="81"/>
            <rFont val="Tahoma"/>
            <family val="2"/>
          </rPr>
          <t>Kostnader som ökar, minskar, tillkommer eller försvinner till följd av åtgärd/er.</t>
        </r>
      </text>
    </comment>
    <comment ref="D36" authorId="0" shapeId="0" xr:uid="{0437E7F6-EBAF-4C06-A412-B11F080E30F8}">
      <text>
        <r>
          <rPr>
            <b/>
            <sz val="9"/>
            <color indexed="81"/>
            <rFont val="Tahoma"/>
            <family val="2"/>
          </rPr>
          <t>Exklusive inflation!</t>
        </r>
      </text>
    </comment>
    <comment ref="H36" authorId="0" shapeId="0" xr:uid="{B865FB6C-23F4-4B12-AAC3-702156A25EB9}">
      <text>
        <r>
          <rPr>
            <sz val="9"/>
            <color indexed="81"/>
            <rFont val="Tahoma"/>
            <family val="2"/>
          </rPr>
          <t>Ingen diskontering av framtida kostnader utöver att förväntade ändringar av övriga kostnader exklusive inflation påverkar framtida kostnader.</t>
        </r>
      </text>
    </comment>
    <comment ref="J36" authorId="0" shapeId="0" xr:uid="{901DBB41-D82A-4D55-A504-63C79F9FB080}">
      <text>
        <r>
          <rPr>
            <sz val="9"/>
            <color indexed="81"/>
            <rFont val="Tahoma"/>
            <family val="2"/>
          </rPr>
          <t>Kostnader som ökar, minskar, tillkommer eller försvinner till följd av åtgärd/er.</t>
        </r>
      </text>
    </comment>
    <comment ref="L36" authorId="0" shapeId="0" xr:uid="{E59C3990-9617-47E0-A465-2FE89C708296}">
      <text>
        <r>
          <rPr>
            <b/>
            <sz val="9"/>
            <color indexed="81"/>
            <rFont val="Tahoma"/>
            <family val="2"/>
          </rPr>
          <t>Exklusive inflation!</t>
        </r>
      </text>
    </comment>
    <comment ref="P36" authorId="0" shapeId="0" xr:uid="{0A2B4729-0D9C-445A-A456-9341DE16D698}">
      <text>
        <r>
          <rPr>
            <sz val="9"/>
            <color indexed="81"/>
            <rFont val="Tahoma"/>
            <family val="2"/>
          </rPr>
          <t>Ingen diskontering av framtida kostnader utöver att förväntade ändringar av övriga kostnader exklusive inflation påverkar framtida kostnader.</t>
        </r>
      </text>
    </comment>
    <comment ref="R36" authorId="0" shapeId="0" xr:uid="{EF7F80E3-A5F0-4369-B8F0-72BCB02B4DED}">
      <text>
        <r>
          <rPr>
            <sz val="9"/>
            <color indexed="81"/>
            <rFont val="Tahoma"/>
            <family val="2"/>
          </rPr>
          <t>Kostnader som ökar, minskar, tillkommer eller försvinner till följd av åtgärd/er.</t>
        </r>
      </text>
    </comment>
    <comment ref="T36" authorId="0" shapeId="0" xr:uid="{5DA16E38-8BF3-4137-B516-1F21CD7A2085}">
      <text>
        <r>
          <rPr>
            <b/>
            <sz val="9"/>
            <color indexed="81"/>
            <rFont val="Tahoma"/>
            <family val="2"/>
          </rPr>
          <t>Exklusive inflation!</t>
        </r>
      </text>
    </comment>
    <comment ref="X36" authorId="0" shapeId="0" xr:uid="{FEA703B4-A818-40A1-8C7A-46D162C33201}">
      <text>
        <r>
          <rPr>
            <sz val="9"/>
            <color indexed="81"/>
            <rFont val="Tahoma"/>
            <family val="2"/>
          </rPr>
          <t>Ingen diskontering av framtida kostnader utöver att förväntade ändringar av övriga kostnader exklusive inflation påverkar framtida kostnader.</t>
        </r>
      </text>
    </comment>
    <comment ref="D37" authorId="0" shapeId="0" xr:uid="{DFB57C3F-C00B-431B-8588-53CDEFABBD38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7" authorId="0" shapeId="0" xr:uid="{A8ED033B-0ECF-4679-8E2B-C7A48DC1E983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7" authorId="0" shapeId="0" xr:uid="{27DE14B8-7C8C-471D-8F84-0240B7C51E3F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8" authorId="0" shapeId="0" xr:uid="{1D7E2D10-9DA8-4FBB-8A6E-5360D164DE6A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8" authorId="0" shapeId="0" xr:uid="{0123DBC6-2C77-4AE0-87AA-D3A6C47F99E5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8" authorId="0" shapeId="0" xr:uid="{0846B3F0-ADCB-473A-BE55-AA1E82B1687A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9" authorId="0" shapeId="0" xr:uid="{27D591B7-EC24-45D6-BF32-9EA8D2AE6C25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9" authorId="0" shapeId="0" xr:uid="{A6889CAD-5F7D-4559-B241-B33B9E9FDB29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9" authorId="0" shapeId="0" xr:uid="{15CDC56A-5B82-4E17-BDE2-2345AC2228E4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H42" authorId="0" shapeId="0" xr:uid="{E1C9C897-568C-4361-B682-F945E219B382}">
      <text>
        <r>
          <rPr>
            <sz val="9"/>
            <color indexed="81"/>
            <rFont val="Tahoma"/>
            <family val="2"/>
          </rPr>
          <t>Ett negativt värde (minustecken) innebär en minskad kostnad</t>
        </r>
      </text>
    </comment>
    <comment ref="P42" authorId="0" shapeId="0" xr:uid="{CF628FA0-2096-43AB-BDB3-B653029D0EF8}">
      <text>
        <r>
          <rPr>
            <sz val="9"/>
            <color indexed="81"/>
            <rFont val="Tahoma"/>
            <family val="2"/>
          </rPr>
          <t>Ett negativt värde (minustecken) innebär en minskad kostnad</t>
        </r>
      </text>
    </comment>
    <comment ref="X42" authorId="0" shapeId="0" xr:uid="{16838EAC-317E-4132-8F37-6B6505291FE2}">
      <text>
        <r>
          <rPr>
            <sz val="9"/>
            <color indexed="81"/>
            <rFont val="Tahoma"/>
            <family val="2"/>
          </rPr>
          <t>Ett negativt värde (minustecken) innebär en minskad kostnad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Ruud</author>
  </authors>
  <commentList>
    <comment ref="H17" authorId="0" shapeId="0" xr:uid="{77CF965B-C413-41D6-B2D5-2CE2455560DC}">
      <text>
        <r>
          <rPr>
            <sz val="9"/>
            <color indexed="81"/>
            <rFont val="Tahoma"/>
            <family val="2"/>
          </rPr>
          <t>Ingen diskontering av framtida kostnader utöver att inflationen antas minska framtida kostnader för räntor och amorteringar.</t>
        </r>
      </text>
    </comment>
    <comment ref="P17" authorId="0" shapeId="0" xr:uid="{B03411EA-DF6C-4F0C-8DD1-A7EB90EC18DF}">
      <text>
        <r>
          <rPr>
            <sz val="9"/>
            <color indexed="81"/>
            <rFont val="Tahoma"/>
            <family val="2"/>
          </rPr>
          <t>Ingen diskontering av framtida kostnader utöver att inflationen antas minska framtida kostnader för räntor och amorteringar.</t>
        </r>
      </text>
    </comment>
    <comment ref="S17" authorId="0" shapeId="0" xr:uid="{C2E9328F-3328-4286-BA3F-C1C77A4E45D5}">
      <text>
        <r>
          <rPr>
            <sz val="9"/>
            <color indexed="81"/>
            <rFont val="Tahoma"/>
            <family val="2"/>
          </rPr>
          <t>Antas i beräkningen vara den kortaste av angivna livslänger för planerad underhållsåtgärd och energiåtgärd.</t>
        </r>
      </text>
    </comment>
    <comment ref="X17" authorId="0" shapeId="0" xr:uid="{A2CE4F7D-C4A0-4390-9889-8B5533F7086F}">
      <text>
        <r>
          <rPr>
            <sz val="9"/>
            <color indexed="81"/>
            <rFont val="Tahoma"/>
            <family val="2"/>
          </rPr>
          <t>Ingen diskontering av framtida kostnader utöver att inflationen antas minska framtida kostnader för räntor och amorteringar.</t>
        </r>
      </text>
    </comment>
    <comment ref="C18" authorId="0" shapeId="0" xr:uid="{24E9B146-7013-4EFD-B497-B68B06D4E7C9}">
      <text>
        <r>
          <rPr>
            <b/>
            <sz val="9"/>
            <color indexed="81"/>
            <rFont val="Tahoma"/>
            <family val="2"/>
          </rPr>
          <t>Inklusive moms</t>
        </r>
      </text>
    </comment>
    <comment ref="K18" authorId="0" shapeId="0" xr:uid="{131A33DB-72A5-4FCA-9B5A-F14E3FF4285E}">
      <text>
        <r>
          <rPr>
            <b/>
            <sz val="9"/>
            <color indexed="81"/>
            <rFont val="Tahoma"/>
            <family val="2"/>
          </rPr>
          <t>Här anges endast merkostnaden för den energieffektiviserande åtgärden!</t>
        </r>
      </text>
    </comment>
    <comment ref="C19" authorId="0" shapeId="0" xr:uid="{A8813F6B-0061-4F84-BE00-6DD4172A698A}">
      <text>
        <r>
          <rPr>
            <b/>
            <sz val="9"/>
            <color indexed="81"/>
            <rFont val="Tahoma"/>
            <family val="2"/>
          </rPr>
          <t xml:space="preserve">Inklusive inflation!
</t>
        </r>
        <r>
          <rPr>
            <sz val="9"/>
            <color indexed="81"/>
            <rFont val="Tahoma"/>
            <family val="2"/>
          </rPr>
          <t>Vid en lånefinsansierad investering sätts nominella räntan till 1,0 %-enhet högre än infaltionen.
Om finansieringen sker med eget sparat kapital sätts nominell ränta till 0,5 %-enhet högre än infaltionen.</t>
        </r>
      </text>
    </comment>
    <comment ref="K19" authorId="0" shapeId="0" xr:uid="{48172061-9C87-41B9-A098-2D173FB9EEB3}">
      <text>
        <r>
          <rPr>
            <b/>
            <sz val="9"/>
            <color indexed="81"/>
            <rFont val="Tahoma"/>
            <family val="2"/>
          </rPr>
          <t xml:space="preserve">Inklusive inflation!
</t>
        </r>
        <r>
          <rPr>
            <sz val="9"/>
            <color indexed="81"/>
            <rFont val="Tahoma"/>
            <family val="2"/>
          </rPr>
          <t>Vid en lånefinsansierad investering sätts nominella räntan till 1,0 %-enhet högre än infaltionen.
Om finansieringen sker med eget sparat kapital sätts nominell ränta till 0,5 %-enhet högre än infaltionen.</t>
        </r>
      </text>
    </comment>
    <comment ref="S19" authorId="0" shapeId="0" xr:uid="{2F545225-6079-4823-9C7B-2EB681A669F0}">
      <text>
        <r>
          <rPr>
            <b/>
            <sz val="9"/>
            <color indexed="81"/>
            <rFont val="Tahoma"/>
            <family val="2"/>
          </rPr>
          <t xml:space="preserve">Inklusive inflation!
</t>
        </r>
        <r>
          <rPr>
            <sz val="9"/>
            <color indexed="81"/>
            <rFont val="Tahoma"/>
            <family val="2"/>
          </rPr>
          <t>Vid en lånefinsansierad investering sätts nominella räntan till 1,0 %-enhet högre än infaltionen.
Om finansieringen sker med eget sparat kapital sätts nominell ränta till 0,5 %-enhet högre än infaltionen.</t>
        </r>
      </text>
    </comment>
    <comment ref="C20" authorId="0" shapeId="0" xr:uid="{E8AE7ECE-152D-41DC-A956-D2DF4E2C2FF8}">
      <text>
        <r>
          <rPr>
            <sz val="11"/>
            <color theme="1"/>
            <rFont val="Calibri"/>
            <family val="2"/>
            <scheme val="minor"/>
          </rPr>
          <t>2 % är nära genomsnittet för de senaste 25 åren och också Riksbankens långsiktiga mål.</t>
        </r>
      </text>
    </comment>
    <comment ref="K20" authorId="0" shapeId="0" xr:uid="{18F5CFC2-371C-40A7-A5BD-807CF517D9F3}">
      <text>
        <r>
          <rPr>
            <sz val="11"/>
            <color theme="1"/>
            <rFont val="Calibri"/>
            <family val="2"/>
            <scheme val="minor"/>
          </rPr>
          <t>2 % är nära genomsnittet för de senaste 25 åren och också Riksbankens långsiktiga mål.</t>
        </r>
      </text>
    </comment>
    <comment ref="S20" authorId="0" shapeId="0" xr:uid="{05B44452-6EF3-4E79-9E2F-034251838245}">
      <text>
        <r>
          <rPr>
            <sz val="11"/>
            <color theme="1"/>
            <rFont val="Calibri"/>
            <family val="2"/>
            <scheme val="minor"/>
          </rPr>
          <t>2 % är nära genomsnittet för de senaste 25 åren och också Riksbankens långsiktiga mål.</t>
        </r>
      </text>
    </comment>
    <comment ref="F22" authorId="0" shapeId="0" xr:uid="{AE3D594A-DFDE-44C8-9D25-44282CB509DB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N22" authorId="0" shapeId="0" xr:uid="{70FC8043-1574-4BCA-A6A1-211FFEBC62C7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V22" authorId="0" shapeId="0" xr:uid="{5F647290-EBA3-441C-851B-42F0ACD0CA45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D23" authorId="0" shapeId="0" xr:uid="{918270CE-5349-4E22-A1F9-B424C921FDA2}">
      <text>
        <r>
          <rPr>
            <b/>
            <sz val="9"/>
            <color indexed="81"/>
            <rFont val="Tahoma"/>
            <family val="2"/>
          </rPr>
          <t>Exklusive inflation!</t>
        </r>
        <r>
          <rPr>
            <sz val="9"/>
            <color indexed="81"/>
            <rFont val="Tahoma"/>
            <family val="2"/>
          </rPr>
          <t xml:space="preserve">
Baserat på Energimyndighetens långsiktiga prognoser, samt antaganden om hur konkurransutsatthet, behov av investeringar i infrastruktur och prisutveckling på bränslen påverkar prisutvecklingen.
I brist på information har prisändringen för fasta, rörliga och effektbaserade avgifter i utgångsläget satts till samma värde för respektive priskategori, men detta kan ändras när ny information tillkommer.</t>
        </r>
      </text>
    </comment>
    <comment ref="H23" authorId="0" shapeId="0" xr:uid="{C97B1F17-CD0C-4076-87DB-1BFE7A72D367}">
      <text>
        <r>
          <rPr>
            <sz val="9"/>
            <color indexed="81"/>
            <rFont val="Tahoma"/>
            <family val="2"/>
          </rPr>
          <t>Ingen diskontering av framtida kostnader utöver att förväntade ändringar av energipriser exklusive inflation påverkar framtida energikostnader.</t>
        </r>
      </text>
    </comment>
    <comment ref="L23" authorId="0" shapeId="0" xr:uid="{AE2CF903-6CC3-4252-89AD-70877C0BF0D9}">
      <text>
        <r>
          <rPr>
            <b/>
            <sz val="9"/>
            <color indexed="81"/>
            <rFont val="Tahoma"/>
            <family val="2"/>
          </rPr>
          <t>Exklusive inflation!</t>
        </r>
        <r>
          <rPr>
            <sz val="9"/>
            <color indexed="81"/>
            <rFont val="Tahoma"/>
            <family val="2"/>
          </rPr>
          <t xml:space="preserve">
Baserat på Energimyndighetens långsiktiga prognoser, samt antaganden om hur konkurransutsatthet, behov av investeringar i infrastruktur och prisutveckling på bränslen påverkar prisutvecklingen.
I brist på information har prisändringen för fasta, rörliga och effektbaserade avgifter i utgångsläget satts till samma värde för respektive priskategori, men detta kan ändras när ny information tillkommer.</t>
        </r>
      </text>
    </comment>
    <comment ref="P23" authorId="0" shapeId="0" xr:uid="{B7418DC0-974F-41AA-9FAA-DFBE14EEB408}">
      <text>
        <r>
          <rPr>
            <sz val="9"/>
            <color indexed="81"/>
            <rFont val="Tahoma"/>
            <family val="2"/>
          </rPr>
          <t>Ingen diskontering av framtida kostnader utöver att förväntade ändringar av energipriser exklusive inflation påverkar framtida energikostnader.</t>
        </r>
      </text>
    </comment>
    <comment ref="T23" authorId="0" shapeId="0" xr:uid="{65D06968-393D-4B45-ABC5-0B22BAA59460}">
      <text>
        <r>
          <rPr>
            <b/>
            <sz val="9"/>
            <color indexed="81"/>
            <rFont val="Tahoma"/>
            <family val="2"/>
          </rPr>
          <t>Exklusive inflation!</t>
        </r>
        <r>
          <rPr>
            <sz val="9"/>
            <color indexed="81"/>
            <rFont val="Tahoma"/>
            <family val="2"/>
          </rPr>
          <t xml:space="preserve">
Baserat på Energimyndighetens långsiktiga prognoser, samt antaganden om hur konkurransutsatthet, behov av investeringar i infrastruktur och prisutveckling på bränslen påverkar prisutvecklingen.
I brist på information har prisändringen för fasta, rörliga och effektbaserade avgifter i utgångsläget satts till samma värde för respektive priskategori, men detta kan ändras när ny information tillkommer.</t>
        </r>
      </text>
    </comment>
    <comment ref="X23" authorId="0" shapeId="0" xr:uid="{2233207F-0FBC-4205-9A53-97E1B59ADA9E}">
      <text>
        <r>
          <rPr>
            <sz val="9"/>
            <color indexed="81"/>
            <rFont val="Tahoma"/>
            <family val="2"/>
          </rPr>
          <t>Ingen diskontering av framtida kostnader utöver att förväntade ändringar av energipriser exklusive inflation påverkar framtida energikostnader.</t>
        </r>
      </text>
    </comment>
    <comment ref="D24" authorId="0" shapeId="0" xr:uid="{15A58C4A-5A3A-4A42-BE87-286CB8159696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4" authorId="0" shapeId="0" xr:uid="{CD921B1F-23DA-4E37-9682-C3DF304139EC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4" authorId="0" shapeId="0" xr:uid="{2D458FDC-BE2D-4E51-9AB4-E18A07FD03C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25" authorId="0" shapeId="0" xr:uid="{39ACDCC7-E1B0-4144-BAC9-211AF8F85D72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5" authorId="0" shapeId="0" xr:uid="{999CA601-FC75-46AF-B76B-EFA70004D6A4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5" authorId="0" shapeId="0" xr:uid="{3F621270-4DF6-460B-BBE6-34B2061381A0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26" authorId="0" shapeId="0" xr:uid="{CE6E2E7D-E31D-4601-96D9-F71806EA6CF9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6" authorId="0" shapeId="0" xr:uid="{69EB033C-9487-45E7-B3D5-C8108BECEAB2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6" authorId="0" shapeId="0" xr:uid="{3C0432A4-593D-4464-BE7B-3B12074EAF02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C27" authorId="0" shapeId="0" xr:uid="{1E35DAB0-00E0-47BA-BF80-3BF333555B13}">
      <text>
        <r>
          <rPr>
            <b/>
            <sz val="9"/>
            <color indexed="81"/>
            <rFont val="Tahoma"/>
            <family val="2"/>
          </rPr>
          <t>Inklusive elskatt</t>
        </r>
      </text>
    </comment>
    <comment ref="D27" authorId="0" shapeId="0" xr:uid="{AE3DBE53-A1B9-4D54-94BD-D46927A3A7B4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K27" authorId="0" shapeId="0" xr:uid="{C926FA78-ADD3-46D9-A2E6-E512DD50BB25}">
      <text>
        <r>
          <rPr>
            <b/>
            <sz val="9"/>
            <color indexed="81"/>
            <rFont val="Tahoma"/>
            <family val="2"/>
          </rPr>
          <t>Inklusive elskatt</t>
        </r>
      </text>
    </comment>
    <comment ref="L27" authorId="0" shapeId="0" xr:uid="{7CE1CB7C-9643-42E5-9A91-A2A3330A7211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S27" authorId="0" shapeId="0" xr:uid="{A711C9EA-2928-4352-930F-E77A8DBDA9B4}">
      <text>
        <r>
          <rPr>
            <b/>
            <sz val="9"/>
            <color indexed="81"/>
            <rFont val="Tahoma"/>
            <family val="2"/>
          </rPr>
          <t>Inklusive elskatt</t>
        </r>
      </text>
    </comment>
    <comment ref="T27" authorId="0" shapeId="0" xr:uid="{B63C1924-1E12-445A-B6EE-FB33022FAE89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28" authorId="0" shapeId="0" xr:uid="{F7125B79-D871-426D-B614-F26538D8B1A1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8" authorId="0" shapeId="0" xr:uid="{4999D04B-24FE-47CC-A1A2-ED5C12D67B2E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8" authorId="0" shapeId="0" xr:uid="{05137C09-367F-4B5A-B750-06525602DAA5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29" authorId="0" shapeId="0" xr:uid="{896ACFB4-7FBD-430C-94D5-7F6B6622568D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29" authorId="0" shapeId="0" xr:uid="{A462019C-40A2-4BB9-AC2E-87F40559BAAB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29" authorId="0" shapeId="0" xr:uid="{A15C7284-DF2C-4913-9BEC-02F7E0DE7507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0" authorId="0" shapeId="0" xr:uid="{9D02BFEA-1680-432E-B406-ECCB3696DAFA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0" authorId="0" shapeId="0" xr:uid="{CB324E0A-2CC8-4E49-BAA1-30E954CD6A77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0" authorId="0" shapeId="0" xr:uid="{C1C1764E-5D04-4A01-AE6E-BE6A19EDB292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1" authorId="0" shapeId="0" xr:uid="{55DBDD7B-D5EA-4F1A-AB2B-8ECCCE35A3DB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1" authorId="0" shapeId="0" xr:uid="{DEF0723E-ED1F-4320-BB19-CBFBFEDA1961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1" authorId="0" shapeId="0" xr:uid="{FB50FBD4-8355-4EA5-B86A-C483E6FF8209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2" authorId="0" shapeId="0" xr:uid="{13E0CEE0-9FC3-4B25-BABB-B3C16E6DD036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2" authorId="0" shapeId="0" xr:uid="{1A90653A-128C-4F0B-A9D1-B0C254D376B6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2" authorId="0" shapeId="0" xr:uid="{6B01EF26-2FB2-467B-A66D-F510EED57901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F35" authorId="0" shapeId="0" xr:uid="{D6AAC626-9382-4E16-A227-4188ECBF4311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N35" authorId="0" shapeId="0" xr:uid="{7AE85515-A1E7-4CC1-A3B1-CE0459D8D03B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V35" authorId="0" shapeId="0" xr:uid="{BDF630CA-B66D-4376-A918-BBDF147E2B75}">
      <text>
        <r>
          <rPr>
            <b/>
            <sz val="9"/>
            <color indexed="81"/>
            <rFont val="Tahoma"/>
            <family val="2"/>
          </rPr>
          <t>Inklusive moms!</t>
        </r>
      </text>
    </comment>
    <comment ref="B36" authorId="0" shapeId="0" xr:uid="{418BB2A4-335D-48F3-8E62-8BF74E2D0FE1}">
      <text>
        <r>
          <rPr>
            <sz val="9"/>
            <color indexed="81"/>
            <rFont val="Tahoma"/>
            <family val="2"/>
          </rPr>
          <t>Kostnader som ökar, minskar, tillkommer eller försvinner till följd av åtgärd/er.</t>
        </r>
      </text>
    </comment>
    <comment ref="D36" authorId="0" shapeId="0" xr:uid="{CA839454-BC87-4E1E-94F0-3D74E4159175}">
      <text>
        <r>
          <rPr>
            <b/>
            <sz val="9"/>
            <color indexed="81"/>
            <rFont val="Tahoma"/>
            <family val="2"/>
          </rPr>
          <t>Exklusive inflation!</t>
        </r>
      </text>
    </comment>
    <comment ref="H36" authorId="0" shapeId="0" xr:uid="{C3AAE8A4-4EB4-4D7D-A574-B32F65AD2ECF}">
      <text>
        <r>
          <rPr>
            <sz val="9"/>
            <color indexed="81"/>
            <rFont val="Tahoma"/>
            <family val="2"/>
          </rPr>
          <t>Ingen diskontering av framtida kostnader utöver att förväntade ändringar av övriga kostnader exklusive inflation påverkar framtida kostnader.</t>
        </r>
      </text>
    </comment>
    <comment ref="J36" authorId="0" shapeId="0" xr:uid="{15C43262-D4D8-4CEF-9BF3-962808221AED}">
      <text>
        <r>
          <rPr>
            <sz val="9"/>
            <color indexed="81"/>
            <rFont val="Tahoma"/>
            <family val="2"/>
          </rPr>
          <t>Kostnader som ökar, minskar, tillkommer eller försvinner till följd av åtgärd/er.</t>
        </r>
      </text>
    </comment>
    <comment ref="L36" authorId="0" shapeId="0" xr:uid="{BE77F202-1536-4A27-8CE1-61BA6B2D4EEB}">
      <text>
        <r>
          <rPr>
            <b/>
            <sz val="9"/>
            <color indexed="81"/>
            <rFont val="Tahoma"/>
            <family val="2"/>
          </rPr>
          <t>Exklusive inflation!</t>
        </r>
      </text>
    </comment>
    <comment ref="P36" authorId="0" shapeId="0" xr:uid="{6F3C53BA-4663-4845-8939-C23EA7D48E03}">
      <text>
        <r>
          <rPr>
            <sz val="9"/>
            <color indexed="81"/>
            <rFont val="Tahoma"/>
            <family val="2"/>
          </rPr>
          <t>Ingen diskontering av framtida kostnader utöver att förväntade ändringar av övriga kostnader exklusive inflation påverkar framtida kostnader.</t>
        </r>
      </text>
    </comment>
    <comment ref="R36" authorId="0" shapeId="0" xr:uid="{26FD9926-5F4F-468E-A50A-593BB5FE78AC}">
      <text>
        <r>
          <rPr>
            <sz val="9"/>
            <color indexed="81"/>
            <rFont val="Tahoma"/>
            <family val="2"/>
          </rPr>
          <t>Kostnader som ökar, minskar, tillkommer eller försvinner till följd av åtgärd/er.</t>
        </r>
      </text>
    </comment>
    <comment ref="T36" authorId="0" shapeId="0" xr:uid="{55D82FC5-154E-4294-A1D3-60E3EDD78339}">
      <text>
        <r>
          <rPr>
            <b/>
            <sz val="9"/>
            <color indexed="81"/>
            <rFont val="Tahoma"/>
            <family val="2"/>
          </rPr>
          <t>Exklusive inflation!</t>
        </r>
      </text>
    </comment>
    <comment ref="X36" authorId="0" shapeId="0" xr:uid="{6DF28F74-307A-4CE0-AE8A-5226FAF88F0D}">
      <text>
        <r>
          <rPr>
            <sz val="9"/>
            <color indexed="81"/>
            <rFont val="Tahoma"/>
            <family val="2"/>
          </rPr>
          <t>Ingen diskontering av framtida kostnader utöver att förväntade ändringar av övriga kostnader exklusive inflation påverkar framtida kostnader.</t>
        </r>
      </text>
    </comment>
    <comment ref="D37" authorId="0" shapeId="0" xr:uid="{361E7926-F184-46AC-8785-AEBB03E9BD72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7" authorId="0" shapeId="0" xr:uid="{AFE38D7A-7CF8-45D8-8AD6-16F7C2900F99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7" authorId="0" shapeId="0" xr:uid="{DB73DD0B-EDE1-4162-A79B-7DED2AED374E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8" authorId="0" shapeId="0" xr:uid="{27985FB1-0BA9-4D1A-80D5-53C37546E6EF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8" authorId="0" shapeId="0" xr:uid="{0F90F3CD-0F35-4327-A716-613EF35132B4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8" authorId="0" shapeId="0" xr:uid="{09CBBC1F-07FD-4013-8751-1C223EC5B053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D39" authorId="0" shapeId="0" xr:uid="{C665BACE-C354-4ADE-9A9D-E2D389F33799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L39" authorId="0" shapeId="0" xr:uid="{7F3CB516-7D2D-4D77-8031-91DED4C9FD7C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T39" authorId="0" shapeId="0" xr:uid="{E755DD6C-2E1B-4FB6-9F01-07AEC60F8522}">
      <text>
        <r>
          <rPr>
            <b/>
            <sz val="9"/>
            <color indexed="81"/>
            <rFont val="Tahoma"/>
            <family val="2"/>
          </rPr>
          <t>Exklusive inflation</t>
        </r>
      </text>
    </comment>
    <comment ref="H42" authorId="0" shapeId="0" xr:uid="{DCA5AA7E-1BDF-4016-9F45-E03229E50497}">
      <text>
        <r>
          <rPr>
            <sz val="9"/>
            <color indexed="81"/>
            <rFont val="Tahoma"/>
            <family val="2"/>
          </rPr>
          <t>Ett negativt värde (minustecken) innebär en minskad kostnad</t>
        </r>
      </text>
    </comment>
    <comment ref="P42" authorId="0" shapeId="0" xr:uid="{B3658A1F-D9A4-4215-82C0-7517A5B89F8C}">
      <text>
        <r>
          <rPr>
            <sz val="9"/>
            <color indexed="81"/>
            <rFont val="Tahoma"/>
            <family val="2"/>
          </rPr>
          <t>Ett negativt värde (minustecken) innebär en minskad kostnad</t>
        </r>
      </text>
    </comment>
    <comment ref="X42" authorId="0" shapeId="0" xr:uid="{0D49580B-7918-45D5-A0E5-65330F8F1FFD}">
      <text>
        <r>
          <rPr>
            <sz val="9"/>
            <color indexed="81"/>
            <rFont val="Tahoma"/>
            <family val="2"/>
          </rPr>
          <t>Ett negativt värde (minustecken) innebär en minskad kostnad</t>
        </r>
      </text>
    </comment>
  </commentList>
</comments>
</file>

<file path=xl/sharedStrings.xml><?xml version="1.0" encoding="utf-8"?>
<sst xmlns="http://schemas.openxmlformats.org/spreadsheetml/2006/main" count="329" uniqueCount="52">
  <si>
    <t>Lönsamhetsberäkning för energibesparande åtgärder i BRF:er</t>
  </si>
  <si>
    <t>FASTIGHETSBETECKNING</t>
  </si>
  <si>
    <t>BYGGNAD</t>
  </si>
  <si>
    <t>UTFÖRD AV</t>
  </si>
  <si>
    <t>DATUM</t>
  </si>
  <si>
    <t>ENDAST PLANERAT UNDERHÅLL</t>
  </si>
  <si>
    <t>KOMMENTARER</t>
  </si>
  <si>
    <t>ENERGIÅTGÄRD</t>
  </si>
  <si>
    <t>Nr.</t>
  </si>
  <si>
    <t>X</t>
  </si>
  <si>
    <t>PLANERAT UNDERHÅLL OCH ENERGIÅTGÅRD</t>
  </si>
  <si>
    <t>GENOMFÖRANDEÅR</t>
  </si>
  <si>
    <t>INVESTERING</t>
  </si>
  <si>
    <t>KOSTNADSPÅVERKAN</t>
  </si>
  <si>
    <t>Livslängd (år)</t>
  </si>
  <si>
    <t>Första året</t>
  </si>
  <si>
    <t>Under livscykel</t>
  </si>
  <si>
    <t>Lån /kostnad</t>
  </si>
  <si>
    <t xml:space="preserve">Amortering/Avskrivning        </t>
  </si>
  <si>
    <t>Nominell ränta</t>
  </si>
  <si>
    <t>Räntor</t>
  </si>
  <si>
    <t>Inflation</t>
  </si>
  <si>
    <t>SUMMERAT</t>
  </si>
  <si>
    <t>ENERGIPRISER</t>
  </si>
  <si>
    <t>ENERGIKOSTNADER</t>
  </si>
  <si>
    <t>Avgifter</t>
  </si>
  <si>
    <t>Årlig ändring</t>
  </si>
  <si>
    <t>Före åtgärd</t>
  </si>
  <si>
    <t>Efter åtgärd</t>
  </si>
  <si>
    <t>Elenergi</t>
  </si>
  <si>
    <t>Fasta</t>
  </si>
  <si>
    <t>Rörliga</t>
  </si>
  <si>
    <t>Elnät</t>
  </si>
  <si>
    <t>inklusive elskatt</t>
  </si>
  <si>
    <t>Effektbaserade</t>
  </si>
  <si>
    <t>Fjärrvärme</t>
  </si>
  <si>
    <t>Biobränsle</t>
  </si>
  <si>
    <t>Inköpspris</t>
  </si>
  <si>
    <t>PRISER</t>
  </si>
  <si>
    <t>KOSTNADER</t>
  </si>
  <si>
    <t>ÖVRIGT</t>
  </si>
  <si>
    <t>TOTAL KOSTNADSPÅVERKAN</t>
  </si>
  <si>
    <t>BRF Grundbulten</t>
  </si>
  <si>
    <t>Punkthus A</t>
  </si>
  <si>
    <t>Energiexperten AB</t>
  </si>
  <si>
    <t>Byte isolering och tätskikt på 620 kvm vind</t>
  </si>
  <si>
    <t xml:space="preserve">Tätskikt gammalt/sprött och isolering fukt-/mögelskadat </t>
  </si>
  <si>
    <t>Tilläggsisolering av vind</t>
  </si>
  <si>
    <t>Tilläggsisolering av 620 kvm vind med +150 mm glasull</t>
  </si>
  <si>
    <t>Nytt tätskikt och tilläggsisolering</t>
  </si>
  <si>
    <t>Samma isolertjocklek och U-värde som innan</t>
  </si>
  <si>
    <r>
      <t>Ursprunglig isolering 100 mm. U-värde 0,33 -&gt; 0,14 W/(K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</si>
</sst>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\ &quot;kr&quot;"/>
    <numFmt numFmtId="166" formatCode="yyyy/mm/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2" fillId="0" borderId="12" xfId="0" applyFont="1" applyBorder="1"/>
    <xf numFmtId="165" fontId="0" fillId="0" borderId="2" xfId="0" applyNumberFormat="1" applyBorder="1" applyProtection="1">
      <protection hidden="1"/>
    </xf>
    <xf numFmtId="165" fontId="0" fillId="0" borderId="9" xfId="0" applyNumberFormat="1" applyBorder="1" applyProtection="1">
      <protection hidden="1"/>
    </xf>
    <xf numFmtId="165" fontId="0" fillId="0" borderId="10" xfId="0" applyNumberFormat="1" applyBorder="1" applyProtection="1">
      <protection hidden="1"/>
    </xf>
    <xf numFmtId="165" fontId="0" fillId="0" borderId="11" xfId="0" applyNumberFormat="1" applyBorder="1" applyProtection="1">
      <protection hidden="1"/>
    </xf>
    <xf numFmtId="0" fontId="2" fillId="0" borderId="17" xfId="0" applyFont="1" applyBorder="1"/>
    <xf numFmtId="0" fontId="0" fillId="0" borderId="18" xfId="0" applyBorder="1"/>
    <xf numFmtId="0" fontId="0" fillId="0" borderId="8" xfId="0" applyBorder="1"/>
    <xf numFmtId="0" fontId="0" fillId="0" borderId="14" xfId="0" applyBorder="1"/>
    <xf numFmtId="0" fontId="0" fillId="0" borderId="5" xfId="0" applyBorder="1" applyAlignment="1">
      <alignment horizontal="right"/>
    </xf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right"/>
    </xf>
    <xf numFmtId="0" fontId="0" fillId="0" borderId="25" xfId="0" applyBorder="1"/>
    <xf numFmtId="0" fontId="0" fillId="0" borderId="15" xfId="0" applyBorder="1"/>
    <xf numFmtId="0" fontId="0" fillId="0" borderId="10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26" xfId="0" applyFont="1" applyBorder="1" applyAlignment="1">
      <alignment horizontal="right"/>
    </xf>
    <xf numFmtId="0" fontId="2" fillId="0" borderId="17" xfId="0" applyFont="1" applyBorder="1" applyAlignment="1">
      <alignment horizontal="left"/>
    </xf>
    <xf numFmtId="0" fontId="0" fillId="0" borderId="16" xfId="0" applyBorder="1"/>
    <xf numFmtId="0" fontId="2" fillId="0" borderId="19" xfId="0" applyFont="1" applyBorder="1" applyAlignment="1">
      <alignment horizontal="left"/>
    </xf>
    <xf numFmtId="0" fontId="2" fillId="0" borderId="22" xfId="0" applyFont="1" applyBorder="1"/>
    <xf numFmtId="0" fontId="0" fillId="0" borderId="21" xfId="0" applyBorder="1"/>
    <xf numFmtId="0" fontId="2" fillId="0" borderId="22" xfId="0" applyFont="1" applyBorder="1" applyAlignment="1">
      <alignment horizontal="left"/>
    </xf>
    <xf numFmtId="165" fontId="0" fillId="0" borderId="7" xfId="0" applyNumberFormat="1" applyBorder="1" applyProtection="1">
      <protection hidden="1"/>
    </xf>
    <xf numFmtId="0" fontId="0" fillId="0" borderId="26" xfId="0" applyBorder="1" applyAlignment="1">
      <alignment horizontal="right"/>
    </xf>
    <xf numFmtId="0" fontId="0" fillId="0" borderId="32" xfId="0" applyBorder="1" applyAlignment="1">
      <alignment horizontal="right"/>
    </xf>
    <xf numFmtId="165" fontId="2" fillId="0" borderId="27" xfId="0" applyNumberFormat="1" applyFont="1" applyBorder="1"/>
    <xf numFmtId="165" fontId="2" fillId="0" borderId="28" xfId="0" applyNumberFormat="1" applyFont="1" applyBorder="1"/>
    <xf numFmtId="0" fontId="0" fillId="0" borderId="38" xfId="0" applyBorder="1" applyAlignment="1">
      <alignment horizontal="right"/>
    </xf>
    <xf numFmtId="165" fontId="2" fillId="0" borderId="7" xfId="0" applyNumberFormat="1" applyFont="1" applyBorder="1" applyProtection="1">
      <protection hidden="1"/>
    </xf>
    <xf numFmtId="165" fontId="0" fillId="0" borderId="6" xfId="0" applyNumberFormat="1" applyBorder="1"/>
    <xf numFmtId="165" fontId="0" fillId="0" borderId="1" xfId="0" applyNumberFormat="1" applyBorder="1"/>
    <xf numFmtId="165" fontId="0" fillId="0" borderId="10" xfId="0" applyNumberFormat="1" applyBorder="1"/>
    <xf numFmtId="165" fontId="0" fillId="0" borderId="8" xfId="0" applyNumberFormat="1" applyBorder="1"/>
    <xf numFmtId="0" fontId="2" fillId="0" borderId="22" xfId="2" applyFont="1" applyFill="1" applyBorder="1"/>
    <xf numFmtId="0" fontId="2" fillId="0" borderId="40" xfId="2" applyFont="1" applyFill="1" applyBorder="1"/>
    <xf numFmtId="0" fontId="0" fillId="0" borderId="29" xfId="0" applyBorder="1"/>
    <xf numFmtId="0" fontId="0" fillId="0" borderId="34" xfId="0" applyBorder="1"/>
    <xf numFmtId="0" fontId="2" fillId="0" borderId="23" xfId="2" applyFont="1" applyFill="1" applyBorder="1"/>
    <xf numFmtId="0" fontId="0" fillId="0" borderId="44" xfId="0" applyBorder="1"/>
    <xf numFmtId="0" fontId="0" fillId="3" borderId="34" xfId="0" applyFill="1" applyBorder="1" applyProtection="1">
      <protection locked="0"/>
    </xf>
    <xf numFmtId="0" fontId="0" fillId="3" borderId="20" xfId="0" applyFill="1" applyBorder="1"/>
    <xf numFmtId="0" fontId="0" fillId="3" borderId="39" xfId="0" applyFill="1" applyBorder="1" applyProtection="1">
      <protection locked="0"/>
    </xf>
    <xf numFmtId="0" fontId="0" fillId="3" borderId="41" xfId="0" applyFill="1" applyBorder="1"/>
    <xf numFmtId="166" fontId="0" fillId="3" borderId="42" xfId="0" applyNumberFormat="1" applyFill="1" applyBorder="1" applyAlignment="1" applyProtection="1">
      <alignment horizontal="left"/>
      <protection locked="0"/>
    </xf>
    <xf numFmtId="0" fontId="0" fillId="3" borderId="43" xfId="0" applyFill="1" applyBorder="1"/>
    <xf numFmtId="0" fontId="0" fillId="3" borderId="39" xfId="0" applyFill="1" applyBorder="1"/>
    <xf numFmtId="0" fontId="0" fillId="3" borderId="28" xfId="0" applyFill="1" applyBorder="1"/>
    <xf numFmtId="0" fontId="0" fillId="3" borderId="4" xfId="0" applyFill="1" applyBorder="1" applyProtection="1">
      <protection locked="0"/>
    </xf>
    <xf numFmtId="0" fontId="0" fillId="3" borderId="33" xfId="0" applyFill="1" applyBorder="1"/>
    <xf numFmtId="165" fontId="2" fillId="4" borderId="6" xfId="0" applyNumberFormat="1" applyFont="1" applyFill="1" applyBorder="1"/>
    <xf numFmtId="165" fontId="2" fillId="4" borderId="7" xfId="0" applyNumberFormat="1" applyFont="1" applyFill="1" applyBorder="1"/>
    <xf numFmtId="165" fontId="0" fillId="3" borderId="6" xfId="0" applyNumberFormat="1" applyFill="1" applyBorder="1" applyProtection="1">
      <protection locked="0"/>
    </xf>
    <xf numFmtId="165" fontId="0" fillId="3" borderId="7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65" fontId="0" fillId="3" borderId="35" xfId="0" applyNumberFormat="1" applyFill="1" applyBorder="1" applyProtection="1">
      <protection locked="0"/>
    </xf>
    <xf numFmtId="165" fontId="0" fillId="3" borderId="10" xfId="0" applyNumberFormat="1" applyFill="1" applyBorder="1" applyProtection="1">
      <protection locked="0"/>
    </xf>
    <xf numFmtId="165" fontId="0" fillId="3" borderId="36" xfId="0" applyNumberFormat="1" applyFill="1" applyBorder="1" applyProtection="1">
      <protection locked="0"/>
    </xf>
    <xf numFmtId="165" fontId="0" fillId="3" borderId="8" xfId="0" applyNumberFormat="1" applyFill="1" applyBorder="1" applyProtection="1">
      <protection locked="0"/>
    </xf>
    <xf numFmtId="165" fontId="0" fillId="3" borderId="37" xfId="0" applyNumberFormat="1" applyFill="1" applyBorder="1" applyProtection="1">
      <protection locked="0"/>
    </xf>
    <xf numFmtId="165" fontId="0" fillId="0" borderId="14" xfId="0" applyNumberFormat="1" applyBorder="1" applyProtection="1">
      <protection hidden="1"/>
    </xf>
    <xf numFmtId="0" fontId="0" fillId="0" borderId="19" xfId="0" applyBorder="1" applyAlignment="1">
      <alignment horizontal="right"/>
    </xf>
    <xf numFmtId="0" fontId="0" fillId="3" borderId="18" xfId="0" applyFill="1" applyBorder="1" applyAlignment="1" applyProtection="1">
      <alignment horizontal="left"/>
      <protection locked="0"/>
    </xf>
    <xf numFmtId="0" fontId="2" fillId="0" borderId="34" xfId="0" applyFont="1" applyBorder="1"/>
    <xf numFmtId="0" fontId="0" fillId="3" borderId="33" xfId="0" applyFill="1" applyBorder="1" applyProtection="1">
      <protection locked="0"/>
    </xf>
    <xf numFmtId="0" fontId="2" fillId="3" borderId="40" xfId="0" applyFont="1" applyFill="1" applyBorder="1" applyProtection="1">
      <protection locked="0"/>
    </xf>
    <xf numFmtId="0" fontId="0" fillId="0" borderId="33" xfId="0" applyBorder="1"/>
    <xf numFmtId="0" fontId="0" fillId="3" borderId="28" xfId="0" applyFill="1" applyBorder="1" applyAlignment="1" applyProtection="1">
      <alignment horizontal="left"/>
      <protection locked="0"/>
    </xf>
    <xf numFmtId="0" fontId="0" fillId="0" borderId="28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45" xfId="0" applyFont="1" applyFill="1" applyBorder="1" applyProtection="1">
      <protection locked="0"/>
    </xf>
    <xf numFmtId="164" fontId="0" fillId="3" borderId="9" xfId="1" applyNumberFormat="1" applyFont="1" applyFill="1" applyBorder="1" applyAlignment="1" applyProtection="1">
      <alignment horizontal="center"/>
      <protection locked="0"/>
    </xf>
    <xf numFmtId="164" fontId="0" fillId="0" borderId="29" xfId="1" applyNumberFormat="1" applyFont="1" applyBorder="1" applyAlignment="1" applyProtection="1">
      <alignment horizontal="center"/>
      <protection hidden="1"/>
    </xf>
    <xf numFmtId="164" fontId="0" fillId="0" borderId="30" xfId="1" applyNumberFormat="1" applyFont="1" applyBorder="1" applyAlignment="1" applyProtection="1">
      <alignment horizontal="center"/>
      <protection hidden="1"/>
    </xf>
    <xf numFmtId="164" fontId="0" fillId="0" borderId="31" xfId="1" applyNumberFormat="1" applyFont="1" applyBorder="1" applyAlignment="1" applyProtection="1">
      <alignment horizontal="center"/>
      <protection hidden="1"/>
    </xf>
    <xf numFmtId="164" fontId="0" fillId="0" borderId="21" xfId="1" applyNumberFormat="1" applyFont="1" applyBorder="1" applyAlignment="1" applyProtection="1">
      <alignment horizontal="center"/>
      <protection hidden="1"/>
    </xf>
    <xf numFmtId="0" fontId="0" fillId="3" borderId="40" xfId="0" applyFill="1" applyBorder="1" applyProtection="1">
      <protection locked="0"/>
    </xf>
    <xf numFmtId="165" fontId="0" fillId="0" borderId="1" xfId="0" applyNumberFormat="1" applyBorder="1" applyProtection="1">
      <protection hidden="1"/>
    </xf>
    <xf numFmtId="165" fontId="0" fillId="0" borderId="35" xfId="0" applyNumberFormat="1" applyBorder="1" applyProtection="1">
      <protection hidden="1"/>
    </xf>
    <xf numFmtId="165" fontId="0" fillId="0" borderId="36" xfId="0" applyNumberFormat="1" applyBorder="1" applyProtection="1">
      <protection hidden="1"/>
    </xf>
    <xf numFmtId="165" fontId="0" fillId="0" borderId="8" xfId="0" applyNumberFormat="1" applyBorder="1" applyProtection="1">
      <protection hidden="1"/>
    </xf>
    <xf numFmtId="165" fontId="0" fillId="0" borderId="37" xfId="0" applyNumberFormat="1" applyBorder="1" applyProtection="1">
      <protection hidden="1"/>
    </xf>
    <xf numFmtId="165" fontId="0" fillId="0" borderId="6" xfId="0" applyNumberFormat="1" applyBorder="1" applyProtection="1">
      <protection hidden="1"/>
    </xf>
    <xf numFmtId="164" fontId="0" fillId="0" borderId="9" xfId="1" applyNumberFormat="1" applyFont="1" applyFill="1" applyBorder="1" applyAlignment="1" applyProtection="1">
      <alignment horizontal="center"/>
      <protection hidden="1"/>
    </xf>
    <xf numFmtId="164" fontId="0" fillId="0" borderId="11" xfId="1" applyNumberFormat="1" applyFont="1" applyBorder="1" applyAlignment="1" applyProtection="1">
      <alignment horizontal="center"/>
      <protection hidden="1"/>
    </xf>
    <xf numFmtId="0" fontId="0" fillId="0" borderId="40" xfId="0" applyBorder="1"/>
    <xf numFmtId="165" fontId="2" fillId="3" borderId="46" xfId="0" applyNumberFormat="1" applyFont="1" applyFill="1" applyBorder="1" applyAlignment="1" applyProtection="1">
      <alignment horizontal="center"/>
      <protection locked="0"/>
    </xf>
    <xf numFmtId="165" fontId="2" fillId="0" borderId="28" xfId="0" applyNumberFormat="1" applyFont="1" applyBorder="1" applyProtection="1">
      <protection hidden="1"/>
    </xf>
    <xf numFmtId="165" fontId="2" fillId="0" borderId="46" xfId="0" applyNumberFormat="1" applyFont="1" applyBorder="1" applyAlignment="1" applyProtection="1">
      <alignment horizontal="center"/>
      <protection hidden="1"/>
    </xf>
    <xf numFmtId="0" fontId="0" fillId="0" borderId="20" xfId="0" applyBorder="1" applyAlignment="1">
      <alignment horizontal="right"/>
    </xf>
    <xf numFmtId="165" fontId="2" fillId="0" borderId="13" xfId="0" applyNumberFormat="1" applyFont="1" applyBorder="1" applyProtection="1">
      <protection hidden="1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0" fillId="3" borderId="22" xfId="0" applyFill="1" applyBorder="1" applyProtection="1">
      <protection locked="0"/>
    </xf>
    <xf numFmtId="165" fontId="0" fillId="0" borderId="38" xfId="0" applyNumberFormat="1" applyBorder="1"/>
    <xf numFmtId="165" fontId="0" fillId="0" borderId="44" xfId="0" applyNumberFormat="1" applyBorder="1" applyProtection="1">
      <protection hidden="1"/>
    </xf>
    <xf numFmtId="0" fontId="0" fillId="0" borderId="22" xfId="0" applyBorder="1"/>
    <xf numFmtId="0" fontId="0" fillId="0" borderId="28" xfId="0" applyBorder="1"/>
    <xf numFmtId="165" fontId="2" fillId="3" borderId="47" xfId="0" applyNumberFormat="1" applyFont="1" applyFill="1" applyBorder="1" applyAlignment="1" applyProtection="1">
      <alignment horizontal="center"/>
      <protection locked="0"/>
    </xf>
    <xf numFmtId="0" fontId="0" fillId="0" borderId="48" xfId="0" applyBorder="1" applyAlignment="1">
      <alignment horizontal="right"/>
    </xf>
    <xf numFmtId="165" fontId="0" fillId="3" borderId="49" xfId="0" applyNumberFormat="1" applyFill="1" applyBorder="1" applyProtection="1">
      <protection locked="0"/>
    </xf>
    <xf numFmtId="165" fontId="0" fillId="0" borderId="5" xfId="0" applyNumberFormat="1" applyBorder="1" applyProtection="1">
      <protection hidden="1"/>
    </xf>
    <xf numFmtId="165" fontId="2" fillId="0" borderId="50" xfId="0" applyNumberFormat="1" applyFont="1" applyBorder="1"/>
    <xf numFmtId="0" fontId="2" fillId="0" borderId="21" xfId="0" applyFont="1" applyBorder="1" applyAlignment="1">
      <alignment horizontal="right"/>
    </xf>
    <xf numFmtId="165" fontId="2" fillId="0" borderId="50" xfId="0" applyNumberFormat="1" applyFont="1" applyBorder="1" applyProtection="1">
      <protection hidden="1"/>
    </xf>
    <xf numFmtId="165" fontId="0" fillId="0" borderId="49" xfId="0" applyNumberFormat="1" applyBorder="1" applyProtection="1">
      <protection hidden="1"/>
    </xf>
    <xf numFmtId="164" fontId="0" fillId="3" borderId="29" xfId="1" applyNumberFormat="1" applyFont="1" applyFill="1" applyBorder="1" applyAlignment="1" applyProtection="1">
      <alignment horizontal="center"/>
      <protection locked="0"/>
    </xf>
    <xf numFmtId="164" fontId="0" fillId="3" borderId="31" xfId="1" applyNumberFormat="1" applyFont="1" applyFill="1" applyBorder="1" applyAlignment="1" applyProtection="1">
      <alignment horizontal="center"/>
      <protection locked="0"/>
    </xf>
    <xf numFmtId="164" fontId="0" fillId="3" borderId="30" xfId="1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hidden="1"/>
    </xf>
  </cellXfs>
  <cellStyles count="3">
    <cellStyle name="40 % - Dekorfärg5" xfId="2" builtinId="47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70139</xdr:colOff>
      <xdr:row>0</xdr:row>
      <xdr:rowOff>0</xdr:rowOff>
    </xdr:from>
    <xdr:to>
      <xdr:col>2</xdr:col>
      <xdr:colOff>762968</xdr:colOff>
      <xdr:row>5</xdr:row>
      <xdr:rowOff>30188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75DF2C7-377D-4F37-A188-62A111C5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39" y="0"/>
          <a:ext cx="1969179" cy="1030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70139</xdr:colOff>
      <xdr:row>0</xdr:row>
      <xdr:rowOff>0</xdr:rowOff>
    </xdr:from>
    <xdr:to>
      <xdr:col>2</xdr:col>
      <xdr:colOff>762968</xdr:colOff>
      <xdr:row>5</xdr:row>
      <xdr:rowOff>30188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E147B4C-BC1E-4BA7-B06E-CB1D26F27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39" y="0"/>
          <a:ext cx="1969179" cy="103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995-5BCD-443B-BDB1-3888E74D3A51}">
  <dimension ref="B5:X44"/>
  <sheetViews>
    <sheetView tabSelected="1" zoomScale="110" zoomScaleNormal="110" workbookViewId="0">
      <selection activeCell="E24" sqref="E24"/>
    </sheetView>
  </sheetViews>
  <sheetFormatPr defaultRowHeight="15" x14ac:dyDescent="0.25"/>
  <cols>
    <col min="1" max="1" width="4.42578125" customWidth="1"/>
    <col min="2" max="8" width="14.7109375" customWidth="1"/>
    <col min="9" max="9" width="4.5703125" customWidth="1"/>
    <col min="10" max="10" width="16.140625" customWidth="1"/>
    <col min="11" max="16" width="14.7109375" customWidth="1"/>
    <col min="17" max="17" width="3.85546875" customWidth="1"/>
    <col min="18" max="18" width="16.7109375" customWidth="1"/>
    <col min="19" max="24" width="14.7109375" customWidth="1"/>
  </cols>
  <sheetData>
    <row r="5" spans="2:24" ht="18.75" x14ac:dyDescent="0.3">
      <c r="B5" s="1" t="s">
        <v>0</v>
      </c>
    </row>
    <row r="6" spans="2:24" ht="15.75" thickBot="1" x14ac:dyDescent="0.3"/>
    <row r="7" spans="2:24" x14ac:dyDescent="0.25">
      <c r="B7" s="42" t="s">
        <v>1</v>
      </c>
      <c r="C7" s="12"/>
      <c r="D7" s="48" t="s">
        <v>42</v>
      </c>
      <c r="E7" s="49"/>
    </row>
    <row r="8" spans="2:24" x14ac:dyDescent="0.25">
      <c r="B8" s="43" t="s">
        <v>2</v>
      </c>
      <c r="C8" s="18"/>
      <c r="D8" s="50" t="s">
        <v>43</v>
      </c>
      <c r="E8" s="51"/>
    </row>
    <row r="9" spans="2:24" x14ac:dyDescent="0.25">
      <c r="B9" s="43" t="s">
        <v>3</v>
      </c>
      <c r="C9" s="18"/>
      <c r="D9" s="50" t="s">
        <v>44</v>
      </c>
      <c r="E9" s="51"/>
    </row>
    <row r="10" spans="2:24" ht="15.75" thickBot="1" x14ac:dyDescent="0.3">
      <c r="B10" s="46" t="s">
        <v>4</v>
      </c>
      <c r="C10" s="47"/>
      <c r="D10" s="52">
        <v>45992</v>
      </c>
      <c r="E10" s="53"/>
    </row>
    <row r="11" spans="2:24" ht="15.75" thickBot="1" x14ac:dyDescent="0.3"/>
    <row r="12" spans="2:24" x14ac:dyDescent="0.25">
      <c r="B12" s="9" t="s">
        <v>5</v>
      </c>
      <c r="C12" s="69"/>
      <c r="D12" s="77"/>
      <c r="E12" s="71" t="s">
        <v>6</v>
      </c>
      <c r="F12" s="45"/>
      <c r="G12" s="45"/>
      <c r="H12" s="14"/>
      <c r="J12" s="28" t="s">
        <v>7</v>
      </c>
      <c r="K12" s="69" t="s">
        <v>8</v>
      </c>
      <c r="L12" s="70">
        <v>1</v>
      </c>
      <c r="M12" s="71" t="s">
        <v>6</v>
      </c>
      <c r="N12" s="45"/>
      <c r="O12" s="45"/>
      <c r="P12" s="14"/>
      <c r="R12" s="9" t="s">
        <v>10</v>
      </c>
      <c r="S12" s="69"/>
      <c r="T12" s="77"/>
      <c r="U12" s="71" t="s">
        <v>6</v>
      </c>
      <c r="V12" s="45"/>
      <c r="W12" s="45"/>
      <c r="X12" s="14"/>
    </row>
    <row r="13" spans="2:24" x14ac:dyDescent="0.25">
      <c r="B13" s="73" t="s">
        <v>45</v>
      </c>
      <c r="C13" s="54"/>
      <c r="D13" s="51"/>
      <c r="E13" s="50" t="s">
        <v>46</v>
      </c>
      <c r="F13" s="54"/>
      <c r="G13" s="54"/>
      <c r="H13" s="51"/>
      <c r="J13" s="79" t="s">
        <v>47</v>
      </c>
      <c r="K13" s="54"/>
      <c r="L13" s="51"/>
      <c r="M13" s="85" t="s">
        <v>48</v>
      </c>
      <c r="N13" s="54"/>
      <c r="O13" s="54"/>
      <c r="P13" s="51"/>
      <c r="R13" s="73" t="s">
        <v>49</v>
      </c>
      <c r="S13" s="54"/>
      <c r="T13" s="51"/>
      <c r="U13" s="50"/>
      <c r="V13" s="54"/>
      <c r="W13" s="54"/>
      <c r="X13" s="51"/>
    </row>
    <row r="14" spans="2:24" ht="18" thickBot="1" x14ac:dyDescent="0.3">
      <c r="B14" s="3" t="s">
        <v>11</v>
      </c>
      <c r="C14" s="74"/>
      <c r="D14" s="75">
        <v>2027</v>
      </c>
      <c r="E14" s="72" t="s">
        <v>50</v>
      </c>
      <c r="F14" s="57"/>
      <c r="G14" s="57"/>
      <c r="H14" s="55"/>
      <c r="J14" s="3" t="s">
        <v>11</v>
      </c>
      <c r="K14" s="74"/>
      <c r="L14" s="75">
        <f>D14</f>
        <v>2027</v>
      </c>
      <c r="M14" s="56" t="s">
        <v>51</v>
      </c>
      <c r="N14" s="57"/>
      <c r="O14" s="57"/>
      <c r="P14" s="55"/>
      <c r="R14" s="3" t="s">
        <v>11</v>
      </c>
      <c r="S14" s="74"/>
      <c r="T14" s="76">
        <f>L14</f>
        <v>2027</v>
      </c>
      <c r="U14" s="72"/>
      <c r="V14" s="57"/>
      <c r="W14" s="57"/>
      <c r="X14" s="55"/>
    </row>
    <row r="15" spans="2:24" ht="15.75" thickBot="1" x14ac:dyDescent="0.3"/>
    <row r="16" spans="2:24" x14ac:dyDescent="0.25">
      <c r="B16" s="9" t="s">
        <v>12</v>
      </c>
      <c r="C16" s="14"/>
      <c r="G16" s="25" t="s">
        <v>13</v>
      </c>
      <c r="H16" s="10"/>
      <c r="J16" s="9" t="s">
        <v>12</v>
      </c>
      <c r="K16" s="14"/>
      <c r="O16" s="25" t="s">
        <v>13</v>
      </c>
      <c r="P16" s="10"/>
      <c r="R16" s="9" t="s">
        <v>12</v>
      </c>
      <c r="S16" s="14"/>
      <c r="W16" s="25" t="s">
        <v>13</v>
      </c>
      <c r="X16" s="10"/>
    </row>
    <row r="17" spans="2:24" ht="15.75" thickBot="1" x14ac:dyDescent="0.3">
      <c r="B17" s="11" t="s">
        <v>14</v>
      </c>
      <c r="C17" s="78">
        <v>50</v>
      </c>
      <c r="G17" s="19" t="s">
        <v>15</v>
      </c>
      <c r="H17" s="13" t="s">
        <v>16</v>
      </c>
      <c r="J17" s="11" t="s">
        <v>14</v>
      </c>
      <c r="K17" s="78">
        <v>50</v>
      </c>
      <c r="O17" s="19" t="s">
        <v>15</v>
      </c>
      <c r="P17" s="13" t="s">
        <v>16</v>
      </c>
      <c r="R17" s="11" t="s">
        <v>14</v>
      </c>
      <c r="S17" s="118">
        <f>MIN(C17,K17)</f>
        <v>50</v>
      </c>
      <c r="W17" s="19" t="s">
        <v>15</v>
      </c>
      <c r="X17" s="13" t="s">
        <v>16</v>
      </c>
    </row>
    <row r="18" spans="2:24" x14ac:dyDescent="0.25">
      <c r="B18" s="26" t="s">
        <v>17</v>
      </c>
      <c r="C18" s="95">
        <v>100000</v>
      </c>
      <c r="E18" s="105"/>
      <c r="F18" s="98" t="s">
        <v>18</v>
      </c>
      <c r="G18" s="68">
        <f>IF(C17=0,0,C18/C17)</f>
        <v>2000</v>
      </c>
      <c r="H18" s="5">
        <f>IF(C20=0,G18*C17,G18*(1-(1+C20)^-C17)/C20)</f>
        <v>62847.211787303808</v>
      </c>
      <c r="J18" s="26" t="s">
        <v>17</v>
      </c>
      <c r="K18" s="107">
        <v>50000</v>
      </c>
      <c r="M18" s="105"/>
      <c r="N18" s="98" t="s">
        <v>18</v>
      </c>
      <c r="O18" s="68">
        <f>IF(K17=0,0,K18/K17)</f>
        <v>1000</v>
      </c>
      <c r="P18" s="5">
        <f>IF(K20=0,O18*K17,O18*(1-(1+K20)^-K17)/K20)</f>
        <v>31423.605893651904</v>
      </c>
      <c r="R18" s="26" t="s">
        <v>17</v>
      </c>
      <c r="S18" s="97">
        <f>K18+C18</f>
        <v>150000</v>
      </c>
      <c r="U18" s="105"/>
      <c r="V18" s="98" t="s">
        <v>18</v>
      </c>
      <c r="W18" s="68">
        <f>IF(S17=0,0,S18/S17)</f>
        <v>3000</v>
      </c>
      <c r="X18" s="5">
        <f>IF(S20=0,W18*S17,W18*(1-(1+S20)^-S17)/S20)</f>
        <v>94270.817680955719</v>
      </c>
    </row>
    <row r="19" spans="2:24" ht="15.75" thickBot="1" x14ac:dyDescent="0.3">
      <c r="B19" s="94" t="s">
        <v>19</v>
      </c>
      <c r="C19" s="80">
        <v>0.03</v>
      </c>
      <c r="E19" s="3"/>
      <c r="F19" s="106" t="s">
        <v>20</v>
      </c>
      <c r="G19" s="104">
        <f>IF(C18=0,0,C19*C18)</f>
        <v>3000</v>
      </c>
      <c r="H19" s="8">
        <f>IF(C20=0,G19*C17/2,G19*((1-(1+C20)^-C17)/C20-(((1+C20)^-1)-C17*((1+C20)^-C17)+(C17-1)*((1+C20)^-(C17+1)))/(C17*C20^2))-G19/2)</f>
        <v>54984.900659473635</v>
      </c>
      <c r="J19" s="11" t="s">
        <v>19</v>
      </c>
      <c r="K19" s="92">
        <f>C19</f>
        <v>0.03</v>
      </c>
      <c r="M19" s="3"/>
      <c r="N19" s="106" t="s">
        <v>20</v>
      </c>
      <c r="O19" s="7">
        <f>IF(K18=0,0,K19*K18)</f>
        <v>1500</v>
      </c>
      <c r="P19" s="8">
        <f>IF(K20=0,O19*K17/2,O19*((1-(1+K20)^-K17)/K20-(((1+K20)^-1)-K17*((1+K20)^-K17)+(K17-1)*((1+K20)^-(K17+1)))/(K17*K20^2))-O19/2)</f>
        <v>27492.450329736817</v>
      </c>
      <c r="R19" s="11" t="s">
        <v>19</v>
      </c>
      <c r="S19" s="92">
        <f>C19</f>
        <v>0.03</v>
      </c>
      <c r="U19" s="3"/>
      <c r="V19" s="106" t="s">
        <v>20</v>
      </c>
      <c r="W19" s="7">
        <f>IF(S18=0,0,S19*S18)</f>
        <v>4500</v>
      </c>
      <c r="X19" s="8">
        <f>IF(S20=0,W19*S17/2,W19*((1-(1+S20)^-S17)/S20-(((1+S20)^-1)-S17*((1+S20)^-S17)+(S17-1)*((1+S20)^-(S17+1)))/(S17*S20^2))-W19/2)</f>
        <v>82477.350989210448</v>
      </c>
    </row>
    <row r="20" spans="2:24" ht="15.75" thickBot="1" x14ac:dyDescent="0.3">
      <c r="B20" s="15" t="s">
        <v>21</v>
      </c>
      <c r="C20" s="93">
        <v>0.02</v>
      </c>
      <c r="F20" s="112" t="s">
        <v>22</v>
      </c>
      <c r="G20" s="113">
        <f>ROUND(G18+G19,-2)</f>
        <v>5000</v>
      </c>
      <c r="H20" s="96">
        <f>ROUND(H18+H19,-3)</f>
        <v>118000</v>
      </c>
      <c r="J20" s="15" t="s">
        <v>21</v>
      </c>
      <c r="K20" s="93">
        <f>C20</f>
        <v>0.02</v>
      </c>
      <c r="N20" s="112" t="s">
        <v>22</v>
      </c>
      <c r="O20" s="113">
        <f>ROUND(O18+O19,-2)</f>
        <v>2500</v>
      </c>
      <c r="P20" s="96">
        <f>ROUND(P18+P19,-3)</f>
        <v>59000</v>
      </c>
      <c r="R20" s="15" t="s">
        <v>21</v>
      </c>
      <c r="S20" s="93">
        <f>K20</f>
        <v>0.02</v>
      </c>
      <c r="V20" s="112" t="s">
        <v>22</v>
      </c>
      <c r="W20" s="113">
        <f>ROUND(W18+W19,-2)</f>
        <v>7500</v>
      </c>
      <c r="X20" s="96">
        <f>ROUND(X18+X19,-3)</f>
        <v>177000</v>
      </c>
    </row>
    <row r="21" spans="2:24" ht="15.75" thickBot="1" x14ac:dyDescent="0.3">
      <c r="D21">
        <v>1</v>
      </c>
    </row>
    <row r="22" spans="2:24" ht="15.75" thickBot="1" x14ac:dyDescent="0.3">
      <c r="D22" s="44" t="s">
        <v>23</v>
      </c>
      <c r="E22" s="28" t="s">
        <v>24</v>
      </c>
      <c r="F22" s="14"/>
      <c r="G22" s="27" t="s">
        <v>13</v>
      </c>
      <c r="H22" s="10"/>
      <c r="L22" s="44" t="s">
        <v>23</v>
      </c>
      <c r="M22" s="28" t="s">
        <v>24</v>
      </c>
      <c r="N22" s="14"/>
      <c r="O22" s="27" t="s">
        <v>13</v>
      </c>
      <c r="P22" s="10"/>
      <c r="T22" s="44" t="s">
        <v>23</v>
      </c>
      <c r="U22" s="28" t="s">
        <v>24</v>
      </c>
      <c r="V22" s="14"/>
      <c r="W22" s="27" t="s">
        <v>13</v>
      </c>
      <c r="X22" s="10"/>
    </row>
    <row r="23" spans="2:24" ht="15.75" thickBot="1" x14ac:dyDescent="0.3">
      <c r="C23" s="29" t="s">
        <v>25</v>
      </c>
      <c r="D23" s="17" t="s">
        <v>26</v>
      </c>
      <c r="E23" s="32" t="s">
        <v>27</v>
      </c>
      <c r="F23" s="33" t="s">
        <v>28</v>
      </c>
      <c r="G23" s="16" t="s">
        <v>15</v>
      </c>
      <c r="H23" s="13" t="s">
        <v>16</v>
      </c>
      <c r="K23" s="29" t="s">
        <v>25</v>
      </c>
      <c r="L23" s="17" t="s">
        <v>26</v>
      </c>
      <c r="M23" s="32" t="s">
        <v>27</v>
      </c>
      <c r="N23" s="33" t="s">
        <v>28</v>
      </c>
      <c r="O23" s="16" t="s">
        <v>15</v>
      </c>
      <c r="P23" s="13" t="s">
        <v>16</v>
      </c>
      <c r="S23" s="29" t="s">
        <v>25</v>
      </c>
      <c r="T23" s="17" t="s">
        <v>26</v>
      </c>
      <c r="U23" s="32" t="s">
        <v>27</v>
      </c>
      <c r="V23" s="33" t="s">
        <v>28</v>
      </c>
      <c r="W23" s="16" t="s">
        <v>15</v>
      </c>
      <c r="X23" s="13" t="s">
        <v>16</v>
      </c>
    </row>
    <row r="24" spans="2:24" x14ac:dyDescent="0.25">
      <c r="B24" s="9" t="s">
        <v>29</v>
      </c>
      <c r="C24" s="20" t="s">
        <v>30</v>
      </c>
      <c r="D24" s="81">
        <v>6.0000000000000001E-3</v>
      </c>
      <c r="E24" s="62">
        <v>3600</v>
      </c>
      <c r="F24" s="63">
        <v>3600</v>
      </c>
      <c r="G24" s="39">
        <f>F24-E24</f>
        <v>0</v>
      </c>
      <c r="H24" s="5">
        <f t="shared" ref="H24:H32" si="0">IF(D24=0,G24*C$17,-G24*(1-(1-D24)^-C$17)/D24)</f>
        <v>0</v>
      </c>
      <c r="J24" s="9" t="s">
        <v>29</v>
      </c>
      <c r="K24" s="20" t="s">
        <v>30</v>
      </c>
      <c r="L24" s="81">
        <f>D24</f>
        <v>6.0000000000000001E-3</v>
      </c>
      <c r="M24" s="86">
        <f>E24</f>
        <v>3600</v>
      </c>
      <c r="N24" s="63">
        <v>3600</v>
      </c>
      <c r="O24" s="39">
        <f>N24-M24</f>
        <v>0</v>
      </c>
      <c r="P24" s="5">
        <f t="shared" ref="P24:P32" si="1">IF(L24=0,O24*K$17,-O24*(1-(1-L24)^-K$17)/L24)</f>
        <v>0</v>
      </c>
      <c r="R24" s="9" t="s">
        <v>29</v>
      </c>
      <c r="S24" s="20" t="s">
        <v>30</v>
      </c>
      <c r="T24" s="81">
        <f t="shared" ref="T24:T32" si="2">D24</f>
        <v>6.0000000000000001E-3</v>
      </c>
      <c r="U24" s="86">
        <f t="shared" ref="U24:V32" si="3">M24</f>
        <v>3600</v>
      </c>
      <c r="V24" s="87">
        <f t="shared" si="3"/>
        <v>3600</v>
      </c>
      <c r="W24" s="39">
        <f>V24-U24</f>
        <v>0</v>
      </c>
      <c r="X24" s="5">
        <f t="shared" ref="X24:X32" si="4">IF(T24=0,W24*S$17,-W24*(1-(1-T24)^-S$17)/T24)</f>
        <v>0</v>
      </c>
    </row>
    <row r="25" spans="2:24" ht="15.75" thickBot="1" x14ac:dyDescent="0.3">
      <c r="B25" s="3"/>
      <c r="C25" s="21" t="s">
        <v>31</v>
      </c>
      <c r="D25" s="82">
        <v>6.0000000000000001E-3</v>
      </c>
      <c r="E25" s="64">
        <v>11333</v>
      </c>
      <c r="F25" s="65">
        <v>11333</v>
      </c>
      <c r="G25" s="40">
        <f t="shared" ref="G25:G32" si="5">F25-E25</f>
        <v>0</v>
      </c>
      <c r="H25" s="8">
        <f t="shared" si="0"/>
        <v>0</v>
      </c>
      <c r="J25" s="3"/>
      <c r="K25" s="21" t="s">
        <v>31</v>
      </c>
      <c r="L25" s="82">
        <f t="shared" ref="L25:M32" si="6">D25</f>
        <v>6.0000000000000001E-3</v>
      </c>
      <c r="M25" s="7">
        <f t="shared" si="6"/>
        <v>11333</v>
      </c>
      <c r="N25" s="65">
        <v>11053</v>
      </c>
      <c r="O25" s="40">
        <f t="shared" ref="O25:O32" si="7">N25-M25</f>
        <v>-280</v>
      </c>
      <c r="P25" s="8">
        <f t="shared" si="1"/>
        <v>-16383.691950673841</v>
      </c>
      <c r="R25" s="3"/>
      <c r="S25" s="21" t="s">
        <v>31</v>
      </c>
      <c r="T25" s="82">
        <f t="shared" si="2"/>
        <v>6.0000000000000001E-3</v>
      </c>
      <c r="U25" s="7">
        <f t="shared" si="3"/>
        <v>11333</v>
      </c>
      <c r="V25" s="88">
        <f t="shared" si="3"/>
        <v>11053</v>
      </c>
      <c r="W25" s="40">
        <f t="shared" ref="W25:W32" si="8">V25-U25</f>
        <v>-280</v>
      </c>
      <c r="X25" s="8">
        <f t="shared" si="4"/>
        <v>-16383.691950673841</v>
      </c>
    </row>
    <row r="26" spans="2:24" x14ac:dyDescent="0.25">
      <c r="B26" s="9" t="s">
        <v>32</v>
      </c>
      <c r="C26" s="20" t="s">
        <v>30</v>
      </c>
      <c r="D26" s="81">
        <v>1.2E-2</v>
      </c>
      <c r="E26" s="62">
        <v>3000</v>
      </c>
      <c r="F26" s="63">
        <v>3000</v>
      </c>
      <c r="G26" s="39">
        <f t="shared" si="5"/>
        <v>0</v>
      </c>
      <c r="H26" s="5">
        <f t="shared" si="0"/>
        <v>0</v>
      </c>
      <c r="J26" s="9" t="s">
        <v>32</v>
      </c>
      <c r="K26" s="20" t="s">
        <v>30</v>
      </c>
      <c r="L26" s="81">
        <f t="shared" si="6"/>
        <v>1.2E-2</v>
      </c>
      <c r="M26" s="86">
        <f t="shared" si="6"/>
        <v>3000</v>
      </c>
      <c r="N26" s="63">
        <v>3000</v>
      </c>
      <c r="O26" s="39">
        <f t="shared" si="7"/>
        <v>0</v>
      </c>
      <c r="P26" s="5">
        <f t="shared" si="1"/>
        <v>0</v>
      </c>
      <c r="R26" s="9" t="s">
        <v>32</v>
      </c>
      <c r="S26" s="20" t="s">
        <v>30</v>
      </c>
      <c r="T26" s="81">
        <f t="shared" si="2"/>
        <v>1.2E-2</v>
      </c>
      <c r="U26" s="86">
        <f t="shared" si="3"/>
        <v>3000</v>
      </c>
      <c r="V26" s="87">
        <f t="shared" si="3"/>
        <v>3000</v>
      </c>
      <c r="W26" s="39">
        <f t="shared" si="8"/>
        <v>0</v>
      </c>
      <c r="X26" s="5">
        <f t="shared" si="4"/>
        <v>0</v>
      </c>
    </row>
    <row r="27" spans="2:24" x14ac:dyDescent="0.25">
      <c r="B27" s="2" t="s">
        <v>33</v>
      </c>
      <c r="C27" s="22" t="s">
        <v>31</v>
      </c>
      <c r="D27" s="83">
        <v>1.2E-2</v>
      </c>
      <c r="E27" s="66">
        <v>10666</v>
      </c>
      <c r="F27" s="67">
        <v>10666</v>
      </c>
      <c r="G27" s="41">
        <f t="shared" si="5"/>
        <v>0</v>
      </c>
      <c r="H27" s="6">
        <f t="shared" si="0"/>
        <v>0</v>
      </c>
      <c r="J27" s="2" t="s">
        <v>33</v>
      </c>
      <c r="K27" s="22" t="s">
        <v>31</v>
      </c>
      <c r="L27" s="83">
        <f t="shared" si="6"/>
        <v>1.2E-2</v>
      </c>
      <c r="M27" s="89">
        <f t="shared" si="6"/>
        <v>10666</v>
      </c>
      <c r="N27" s="67">
        <v>10449</v>
      </c>
      <c r="O27" s="41">
        <f t="shared" si="7"/>
        <v>-217</v>
      </c>
      <c r="P27" s="6">
        <f t="shared" si="1"/>
        <v>-14986.4430636989</v>
      </c>
      <c r="R27" s="2" t="s">
        <v>33</v>
      </c>
      <c r="S27" s="22" t="s">
        <v>31</v>
      </c>
      <c r="T27" s="83">
        <f t="shared" si="2"/>
        <v>1.2E-2</v>
      </c>
      <c r="U27" s="89">
        <f t="shared" si="3"/>
        <v>10666</v>
      </c>
      <c r="V27" s="90">
        <f t="shared" si="3"/>
        <v>10449</v>
      </c>
      <c r="W27" s="41">
        <f t="shared" si="8"/>
        <v>-217</v>
      </c>
      <c r="X27" s="6">
        <f t="shared" si="4"/>
        <v>-14986.4430636989</v>
      </c>
    </row>
    <row r="28" spans="2:24" ht="15.75" thickBot="1" x14ac:dyDescent="0.3">
      <c r="B28" s="3"/>
      <c r="C28" s="21" t="s">
        <v>34</v>
      </c>
      <c r="D28" s="82">
        <v>1.2E-2</v>
      </c>
      <c r="E28" s="64">
        <v>1800</v>
      </c>
      <c r="F28" s="65">
        <v>1800</v>
      </c>
      <c r="G28" s="40">
        <f t="shared" si="5"/>
        <v>0</v>
      </c>
      <c r="H28" s="8">
        <f t="shared" si="0"/>
        <v>0</v>
      </c>
      <c r="J28" s="3"/>
      <c r="K28" s="21" t="s">
        <v>34</v>
      </c>
      <c r="L28" s="82">
        <f t="shared" si="6"/>
        <v>1.2E-2</v>
      </c>
      <c r="M28" s="7">
        <f t="shared" si="6"/>
        <v>1800</v>
      </c>
      <c r="N28" s="65">
        <v>1800</v>
      </c>
      <c r="O28" s="40">
        <f t="shared" si="7"/>
        <v>0</v>
      </c>
      <c r="P28" s="8">
        <f t="shared" si="1"/>
        <v>0</v>
      </c>
      <c r="R28" s="3"/>
      <c r="S28" s="21" t="s">
        <v>34</v>
      </c>
      <c r="T28" s="82">
        <f t="shared" si="2"/>
        <v>1.2E-2</v>
      </c>
      <c r="U28" s="7">
        <f t="shared" si="3"/>
        <v>1800</v>
      </c>
      <c r="V28" s="88">
        <f t="shared" si="3"/>
        <v>1800</v>
      </c>
      <c r="W28" s="40">
        <f t="shared" si="8"/>
        <v>0</v>
      </c>
      <c r="X28" s="8">
        <f t="shared" si="4"/>
        <v>0</v>
      </c>
    </row>
    <row r="29" spans="2:24" x14ac:dyDescent="0.25">
      <c r="B29" s="9" t="s">
        <v>35</v>
      </c>
      <c r="C29" s="20" t="s">
        <v>30</v>
      </c>
      <c r="D29" s="81">
        <v>8.9999999999999993E-3</v>
      </c>
      <c r="E29" s="62">
        <v>5000</v>
      </c>
      <c r="F29" s="63">
        <v>5000</v>
      </c>
      <c r="G29" s="39">
        <f t="shared" si="5"/>
        <v>0</v>
      </c>
      <c r="H29" s="5">
        <f t="shared" si="0"/>
        <v>0</v>
      </c>
      <c r="J29" s="9" t="s">
        <v>35</v>
      </c>
      <c r="K29" s="20" t="s">
        <v>30</v>
      </c>
      <c r="L29" s="81">
        <f t="shared" si="6"/>
        <v>8.9999999999999993E-3</v>
      </c>
      <c r="M29" s="86">
        <f t="shared" si="6"/>
        <v>5000</v>
      </c>
      <c r="N29" s="63">
        <v>5000</v>
      </c>
      <c r="O29" s="39">
        <f t="shared" si="7"/>
        <v>0</v>
      </c>
      <c r="P29" s="5">
        <f t="shared" si="1"/>
        <v>0</v>
      </c>
      <c r="R29" s="9" t="s">
        <v>35</v>
      </c>
      <c r="S29" s="20" t="s">
        <v>30</v>
      </c>
      <c r="T29" s="81">
        <f t="shared" si="2"/>
        <v>8.9999999999999993E-3</v>
      </c>
      <c r="U29" s="86">
        <f t="shared" si="3"/>
        <v>5000</v>
      </c>
      <c r="V29" s="87">
        <f t="shared" si="3"/>
        <v>5000</v>
      </c>
      <c r="W29" s="39">
        <f t="shared" si="8"/>
        <v>0</v>
      </c>
      <c r="X29" s="5">
        <f t="shared" si="4"/>
        <v>0</v>
      </c>
    </row>
    <row r="30" spans="2:24" x14ac:dyDescent="0.25">
      <c r="B30" s="2"/>
      <c r="C30" s="22" t="s">
        <v>31</v>
      </c>
      <c r="D30" s="83">
        <v>8.9999999999999993E-3</v>
      </c>
      <c r="E30" s="66">
        <v>421396</v>
      </c>
      <c r="F30" s="67">
        <v>421396</v>
      </c>
      <c r="G30" s="41">
        <f t="shared" si="5"/>
        <v>0</v>
      </c>
      <c r="H30" s="6">
        <f t="shared" si="0"/>
        <v>0</v>
      </c>
      <c r="J30" s="2"/>
      <c r="K30" s="22" t="s">
        <v>31</v>
      </c>
      <c r="L30" s="83">
        <f t="shared" si="6"/>
        <v>8.9999999999999993E-3</v>
      </c>
      <c r="M30" s="89">
        <f t="shared" si="6"/>
        <v>421396</v>
      </c>
      <c r="N30" s="67">
        <v>403137</v>
      </c>
      <c r="O30" s="41">
        <f t="shared" si="7"/>
        <v>-18259</v>
      </c>
      <c r="P30" s="6">
        <f t="shared" si="1"/>
        <v>-1159467.7188253303</v>
      </c>
      <c r="R30" s="2"/>
      <c r="S30" s="22" t="s">
        <v>31</v>
      </c>
      <c r="T30" s="83">
        <f t="shared" si="2"/>
        <v>8.9999999999999993E-3</v>
      </c>
      <c r="U30" s="89">
        <f t="shared" si="3"/>
        <v>421396</v>
      </c>
      <c r="V30" s="90">
        <f t="shared" si="3"/>
        <v>403137</v>
      </c>
      <c r="W30" s="41">
        <f t="shared" si="8"/>
        <v>-18259</v>
      </c>
      <c r="X30" s="6">
        <f t="shared" si="4"/>
        <v>-1159467.7188253303</v>
      </c>
    </row>
    <row r="31" spans="2:24" ht="15.75" thickBot="1" x14ac:dyDescent="0.3">
      <c r="B31" s="3"/>
      <c r="C31" s="21" t="s">
        <v>34</v>
      </c>
      <c r="D31" s="82">
        <v>8.9999999999999993E-3</v>
      </c>
      <c r="E31" s="64">
        <v>195598</v>
      </c>
      <c r="F31" s="65">
        <v>195598</v>
      </c>
      <c r="G31" s="40">
        <f t="shared" si="5"/>
        <v>0</v>
      </c>
      <c r="H31" s="8">
        <f t="shared" si="0"/>
        <v>0</v>
      </c>
      <c r="J31" s="3"/>
      <c r="K31" s="21" t="s">
        <v>34</v>
      </c>
      <c r="L31" s="82">
        <f t="shared" si="6"/>
        <v>8.9999999999999993E-3</v>
      </c>
      <c r="M31" s="7">
        <f t="shared" si="6"/>
        <v>195598</v>
      </c>
      <c r="N31" s="65">
        <v>187773</v>
      </c>
      <c r="O31" s="40">
        <f t="shared" si="7"/>
        <v>-7825</v>
      </c>
      <c r="P31" s="8">
        <f t="shared" si="1"/>
        <v>-496896.59345025505</v>
      </c>
      <c r="R31" s="3"/>
      <c r="S31" s="21" t="s">
        <v>34</v>
      </c>
      <c r="T31" s="82">
        <f t="shared" si="2"/>
        <v>8.9999999999999993E-3</v>
      </c>
      <c r="U31" s="7">
        <f t="shared" si="3"/>
        <v>195598</v>
      </c>
      <c r="V31" s="88">
        <f t="shared" si="3"/>
        <v>187773</v>
      </c>
      <c r="W31" s="40">
        <f t="shared" si="8"/>
        <v>-7825</v>
      </c>
      <c r="X31" s="8">
        <f t="shared" si="4"/>
        <v>-496896.59345025505</v>
      </c>
    </row>
    <row r="32" spans="2:24" ht="15.75" thickBot="1" x14ac:dyDescent="0.3">
      <c r="B32" s="4" t="s">
        <v>36</v>
      </c>
      <c r="C32" s="23" t="s">
        <v>37</v>
      </c>
      <c r="D32" s="84">
        <v>8.9999999999999993E-3</v>
      </c>
      <c r="E32" s="60"/>
      <c r="F32" s="61"/>
      <c r="G32" s="38">
        <f t="shared" si="5"/>
        <v>0</v>
      </c>
      <c r="H32" s="31">
        <f t="shared" si="0"/>
        <v>0</v>
      </c>
      <c r="J32" s="4" t="s">
        <v>36</v>
      </c>
      <c r="K32" s="23" t="s">
        <v>37</v>
      </c>
      <c r="L32" s="84">
        <f t="shared" si="6"/>
        <v>8.9999999999999993E-3</v>
      </c>
      <c r="M32" s="91">
        <f t="shared" si="6"/>
        <v>0</v>
      </c>
      <c r="N32" s="61"/>
      <c r="O32" s="38">
        <f t="shared" si="7"/>
        <v>0</v>
      </c>
      <c r="P32" s="31">
        <f t="shared" si="1"/>
        <v>0</v>
      </c>
      <c r="R32" s="4" t="s">
        <v>36</v>
      </c>
      <c r="S32" s="23" t="s">
        <v>37</v>
      </c>
      <c r="T32" s="84">
        <f t="shared" si="2"/>
        <v>8.9999999999999993E-3</v>
      </c>
      <c r="U32" s="91">
        <f t="shared" si="3"/>
        <v>0</v>
      </c>
      <c r="V32" s="31">
        <f t="shared" si="3"/>
        <v>0</v>
      </c>
      <c r="W32" s="38">
        <f t="shared" si="8"/>
        <v>0</v>
      </c>
      <c r="X32" s="31">
        <f t="shared" si="4"/>
        <v>0</v>
      </c>
    </row>
    <row r="33" spans="2:24" ht="15.75" thickBot="1" x14ac:dyDescent="0.3">
      <c r="D33" s="112" t="s">
        <v>22</v>
      </c>
      <c r="E33" s="111">
        <f>ROUND(SUM(E24:E32),-3)</f>
        <v>652000</v>
      </c>
      <c r="F33" s="35">
        <f>ROUND(SUM(F24:F32),-3)</f>
        <v>652000</v>
      </c>
      <c r="G33" s="34">
        <f>ROUND(SUM(G24:G32),-2)</f>
        <v>0</v>
      </c>
      <c r="H33" s="35">
        <f>ROUND(SUM(H24:H32),-3)</f>
        <v>0</v>
      </c>
      <c r="L33" s="112" t="s">
        <v>22</v>
      </c>
      <c r="M33" s="111">
        <f>ROUND(SUM(M24:M32),-3)</f>
        <v>652000</v>
      </c>
      <c r="N33" s="35">
        <f>ROUND(SUM(N24:N32),-3)</f>
        <v>626000</v>
      </c>
      <c r="O33" s="34">
        <f>ROUND(SUM(O24:O32),-2)</f>
        <v>-26600</v>
      </c>
      <c r="P33" s="35">
        <f>ROUND(SUM(P24:P32),-3)</f>
        <v>-1688000</v>
      </c>
      <c r="T33" s="24" t="s">
        <v>22</v>
      </c>
      <c r="U33" s="34">
        <f>ROUND(SUM(U24:U32),-3)</f>
        <v>652000</v>
      </c>
      <c r="V33" s="35">
        <f>ROUND(SUM(V24:V32),-3)</f>
        <v>626000</v>
      </c>
      <c r="W33" s="34">
        <f>ROUND(SUM(W24:W32),-2)</f>
        <v>-26600</v>
      </c>
      <c r="X33" s="35">
        <f>ROUND(SUM(X24:X32),-3)</f>
        <v>-1688000</v>
      </c>
    </row>
    <row r="34" spans="2:24" ht="15.75" thickBot="1" x14ac:dyDescent="0.3">
      <c r="D34" s="100"/>
      <c r="E34" s="101"/>
      <c r="F34" s="101"/>
      <c r="G34" s="101"/>
      <c r="H34" s="101"/>
      <c r="L34" s="100"/>
      <c r="M34" s="101"/>
      <c r="N34" s="101"/>
      <c r="O34" s="101"/>
      <c r="P34" s="101"/>
      <c r="T34" s="100"/>
      <c r="U34" s="101"/>
      <c r="V34" s="101"/>
      <c r="W34" s="101"/>
      <c r="X34" s="101"/>
    </row>
    <row r="35" spans="2:24" ht="15.75" thickBot="1" x14ac:dyDescent="0.3">
      <c r="D35" s="44" t="s">
        <v>38</v>
      </c>
      <c r="E35" s="28" t="s">
        <v>39</v>
      </c>
      <c r="F35" s="14"/>
      <c r="G35" s="30" t="s">
        <v>13</v>
      </c>
      <c r="H35" s="14"/>
      <c r="L35" s="44" t="s">
        <v>38</v>
      </c>
      <c r="M35" s="28" t="s">
        <v>39</v>
      </c>
      <c r="N35" s="14"/>
      <c r="O35" s="30" t="s">
        <v>13</v>
      </c>
      <c r="P35" s="14"/>
      <c r="T35" s="44" t="s">
        <v>38</v>
      </c>
      <c r="U35" s="28" t="s">
        <v>39</v>
      </c>
      <c r="V35" s="14"/>
      <c r="W35" s="30" t="s">
        <v>13</v>
      </c>
      <c r="X35" s="14"/>
    </row>
    <row r="36" spans="2:24" ht="15.75" thickBot="1" x14ac:dyDescent="0.3">
      <c r="B36" s="9" t="s">
        <v>40</v>
      </c>
      <c r="C36" s="10"/>
      <c r="D36" s="17" t="s">
        <v>26</v>
      </c>
      <c r="E36" s="32" t="s">
        <v>27</v>
      </c>
      <c r="F36" s="33" t="s">
        <v>28</v>
      </c>
      <c r="G36" s="32" t="s">
        <v>15</v>
      </c>
      <c r="H36" s="13" t="s">
        <v>16</v>
      </c>
      <c r="J36" s="9" t="s">
        <v>40</v>
      </c>
      <c r="K36" s="10"/>
      <c r="L36" s="17" t="s">
        <v>26</v>
      </c>
      <c r="M36" s="32" t="s">
        <v>27</v>
      </c>
      <c r="N36" s="33" t="s">
        <v>28</v>
      </c>
      <c r="O36" s="32" t="s">
        <v>15</v>
      </c>
      <c r="P36" s="13" t="s">
        <v>16</v>
      </c>
      <c r="R36" s="9" t="s">
        <v>40</v>
      </c>
      <c r="S36" s="10"/>
      <c r="T36" s="17" t="s">
        <v>26</v>
      </c>
      <c r="U36" s="32" t="s">
        <v>27</v>
      </c>
      <c r="V36" s="33" t="s">
        <v>28</v>
      </c>
      <c r="W36" s="32" t="s">
        <v>15</v>
      </c>
      <c r="X36" s="13" t="s">
        <v>16</v>
      </c>
    </row>
    <row r="37" spans="2:24" x14ac:dyDescent="0.25">
      <c r="B37" s="102"/>
      <c r="C37" s="49"/>
      <c r="D37" s="115">
        <v>0</v>
      </c>
      <c r="E37" s="62"/>
      <c r="F37" s="63"/>
      <c r="G37" s="39">
        <f t="shared" ref="G37:G39" si="9">F37-E37</f>
        <v>0</v>
      </c>
      <c r="H37" s="5">
        <f>IF(D37=0,G37*C$17,-G37*(1-(1-D37)^-C$17)/D37)</f>
        <v>0</v>
      </c>
      <c r="J37" s="102"/>
      <c r="K37" s="49"/>
      <c r="L37" s="115">
        <f>D37</f>
        <v>0</v>
      </c>
      <c r="M37" s="86">
        <f>E37</f>
        <v>0</v>
      </c>
      <c r="N37" s="63"/>
      <c r="O37" s="39">
        <f t="shared" ref="O37:O39" si="10">N37-M37</f>
        <v>0</v>
      </c>
      <c r="P37" s="5">
        <f>IF(L37=0,O37*K$17,-O37*(1-(1-L37)^-K$17)/L37)</f>
        <v>0</v>
      </c>
      <c r="R37" s="102"/>
      <c r="S37" s="49"/>
      <c r="T37" s="81">
        <f>L37</f>
        <v>0</v>
      </c>
      <c r="U37" s="86">
        <f>M37</f>
        <v>0</v>
      </c>
      <c r="V37" s="87">
        <f>N37</f>
        <v>0</v>
      </c>
      <c r="W37" s="39">
        <f t="shared" ref="W37:W39" si="11">V37-U37</f>
        <v>0</v>
      </c>
      <c r="X37" s="5">
        <f>IF(T37=0,W37*S$17,-W37*(1-(1-T37)^-S$17)/T37)</f>
        <v>0</v>
      </c>
    </row>
    <row r="38" spans="2:24" x14ac:dyDescent="0.25">
      <c r="B38" s="85"/>
      <c r="C38" s="51"/>
      <c r="D38" s="116">
        <v>0</v>
      </c>
      <c r="E38" s="66"/>
      <c r="F38" s="67"/>
      <c r="G38" s="41">
        <f t="shared" si="9"/>
        <v>0</v>
      </c>
      <c r="H38" s="6">
        <f>IF(D38=0,G38*C$17,-G38*(1-(1-D38)^-C$17)/D38)</f>
        <v>0</v>
      </c>
      <c r="J38" s="85"/>
      <c r="K38" s="51"/>
      <c r="L38" s="116">
        <f t="shared" ref="L38:M39" si="12">D38</f>
        <v>0</v>
      </c>
      <c r="M38" s="89">
        <f t="shared" si="12"/>
        <v>0</v>
      </c>
      <c r="N38" s="67"/>
      <c r="O38" s="41">
        <f t="shared" si="10"/>
        <v>0</v>
      </c>
      <c r="P38" s="6">
        <f>IF(L38=0,O38*K$17,-O38*(1-(1-L38)^-K$17)/L38)</f>
        <v>0</v>
      </c>
      <c r="R38" s="85"/>
      <c r="S38" s="51"/>
      <c r="T38" s="83">
        <f t="shared" ref="T38:T39" si="13">L38</f>
        <v>0</v>
      </c>
      <c r="U38" s="89">
        <f t="shared" ref="U38:V39" si="14">M38</f>
        <v>0</v>
      </c>
      <c r="V38" s="90">
        <f t="shared" si="14"/>
        <v>0</v>
      </c>
      <c r="W38" s="41">
        <f t="shared" si="11"/>
        <v>0</v>
      </c>
      <c r="X38" s="6">
        <f>IF(T38=0,W38*S$17,-W38*(1-(1-T38)^-S$17)/T38)</f>
        <v>0</v>
      </c>
    </row>
    <row r="39" spans="2:24" ht="15.75" thickBot="1" x14ac:dyDescent="0.3">
      <c r="B39" s="56"/>
      <c r="C39" s="55"/>
      <c r="D39" s="117">
        <v>0</v>
      </c>
      <c r="E39" s="64"/>
      <c r="F39" s="109"/>
      <c r="G39" s="103">
        <f t="shared" si="9"/>
        <v>0</v>
      </c>
      <c r="H39" s="110">
        <f>IF(D39=0,G39*C$17,-G39*(1-(1-D39)^-C$17)/D39)</f>
        <v>0</v>
      </c>
      <c r="J39" s="56"/>
      <c r="K39" s="55"/>
      <c r="L39" s="117">
        <f t="shared" si="12"/>
        <v>0</v>
      </c>
      <c r="M39" s="7">
        <f t="shared" si="12"/>
        <v>0</v>
      </c>
      <c r="N39" s="109"/>
      <c r="O39" s="103">
        <f t="shared" si="10"/>
        <v>0</v>
      </c>
      <c r="P39" s="110">
        <f>IF(L39=0,O39*K$17,-O39*(1-(1-L39)^-K$17)/L39)</f>
        <v>0</v>
      </c>
      <c r="R39" s="56"/>
      <c r="S39" s="55"/>
      <c r="T39" s="82">
        <f t="shared" si="13"/>
        <v>0</v>
      </c>
      <c r="U39" s="7">
        <f t="shared" si="14"/>
        <v>0</v>
      </c>
      <c r="V39" s="114">
        <f t="shared" si="14"/>
        <v>0</v>
      </c>
      <c r="W39" s="103">
        <f t="shared" si="11"/>
        <v>0</v>
      </c>
      <c r="X39" s="110">
        <f>IF(T39=0,W39*S$17,-W39*(1-(1-T39)^-S$17)/T39)</f>
        <v>0</v>
      </c>
    </row>
    <row r="40" spans="2:24" ht="15.75" thickBot="1" x14ac:dyDescent="0.3">
      <c r="F40" s="112" t="s">
        <v>22</v>
      </c>
      <c r="G40" s="99">
        <f>ROUND(SUM(G37:G39),-2)</f>
        <v>0</v>
      </c>
      <c r="H40" s="37">
        <f>ROUND(SUM(H37:H39),-3)</f>
        <v>0</v>
      </c>
      <c r="N40" s="112" t="s">
        <v>22</v>
      </c>
      <c r="O40" s="99">
        <f>ROUND(SUM(O37:O39),-2)</f>
        <v>0</v>
      </c>
      <c r="P40" s="37">
        <f>ROUND(SUM(P37:P39),-3)</f>
        <v>0</v>
      </c>
      <c r="V40" s="112" t="s">
        <v>22</v>
      </c>
      <c r="W40" s="99">
        <f>ROUND(SUM(W37:W39),-2)</f>
        <v>0</v>
      </c>
      <c r="X40" s="37">
        <f>ROUND(SUM(X37:X39),-3)</f>
        <v>0</v>
      </c>
    </row>
    <row r="41" spans="2:24" ht="15.75" thickBot="1" x14ac:dyDescent="0.3"/>
    <row r="42" spans="2:24" x14ac:dyDescent="0.25">
      <c r="G42" s="28" t="s">
        <v>41</v>
      </c>
      <c r="H42" s="14"/>
      <c r="O42" s="28" t="s">
        <v>41</v>
      </c>
      <c r="P42" s="14"/>
      <c r="W42" s="28" t="s">
        <v>41</v>
      </c>
      <c r="X42" s="14"/>
    </row>
    <row r="43" spans="2:24" ht="15.75" thickBot="1" x14ac:dyDescent="0.3">
      <c r="G43" s="36" t="s">
        <v>15</v>
      </c>
      <c r="H43" s="13" t="s">
        <v>16</v>
      </c>
      <c r="O43" s="36" t="s">
        <v>15</v>
      </c>
      <c r="P43" s="13" t="s">
        <v>16</v>
      </c>
      <c r="W43" s="36" t="s">
        <v>15</v>
      </c>
      <c r="X43" s="13" t="s">
        <v>16</v>
      </c>
    </row>
    <row r="44" spans="2:24" ht="15.75" thickBot="1" x14ac:dyDescent="0.3">
      <c r="G44" s="58">
        <f>ROUND(G20+G33+G40,-2)</f>
        <v>5000</v>
      </c>
      <c r="H44" s="59">
        <f>ROUND(H20+H33+H40,-3)</f>
        <v>118000</v>
      </c>
      <c r="O44" s="58">
        <f>ROUND(O20+O33+O40,-2)</f>
        <v>-24100</v>
      </c>
      <c r="P44" s="59">
        <f>ROUND(P20+P33+P40,-3)</f>
        <v>-1629000</v>
      </c>
      <c r="W44" s="58">
        <f>ROUND(W20+W33+W40,-2)</f>
        <v>-19100</v>
      </c>
      <c r="X44" s="59">
        <f>ROUND(X20+X33+X40,-3)</f>
        <v>-1511000</v>
      </c>
    </row>
  </sheetData>
  <sheetProtection sheet="1" selectLockedCells="1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55C7F-6575-4AE2-A70E-B460B5EADF7B}">
  <dimension ref="B5:X44"/>
  <sheetViews>
    <sheetView zoomScale="110" zoomScaleNormal="110" workbookViewId="0">
      <selection activeCell="B13" sqref="B13"/>
    </sheetView>
  </sheetViews>
  <sheetFormatPr defaultRowHeight="15" x14ac:dyDescent="0.25"/>
  <cols>
    <col min="1" max="1" width="4.42578125" customWidth="1"/>
    <col min="2" max="8" width="14.7109375" customWidth="1"/>
    <col min="9" max="9" width="4.5703125" customWidth="1"/>
    <col min="10" max="10" width="16.140625" customWidth="1"/>
    <col min="11" max="16" width="14.7109375" customWidth="1"/>
    <col min="17" max="17" width="3.85546875" customWidth="1"/>
    <col min="18" max="18" width="16.7109375" customWidth="1"/>
    <col min="19" max="24" width="14.7109375" customWidth="1"/>
  </cols>
  <sheetData>
    <row r="5" spans="2:24" ht="18.75" x14ac:dyDescent="0.3">
      <c r="B5" s="1" t="s">
        <v>0</v>
      </c>
    </row>
    <row r="6" spans="2:24" ht="15.75" thickBot="1" x14ac:dyDescent="0.3"/>
    <row r="7" spans="2:24" x14ac:dyDescent="0.25">
      <c r="B7" s="42" t="s">
        <v>1</v>
      </c>
      <c r="C7" s="12"/>
      <c r="D7" s="48"/>
      <c r="E7" s="49"/>
    </row>
    <row r="8" spans="2:24" x14ac:dyDescent="0.25">
      <c r="B8" s="43" t="s">
        <v>2</v>
      </c>
      <c r="C8" s="18"/>
      <c r="D8" s="50"/>
      <c r="E8" s="51"/>
    </row>
    <row r="9" spans="2:24" x14ac:dyDescent="0.25">
      <c r="B9" s="43" t="s">
        <v>3</v>
      </c>
      <c r="C9" s="18"/>
      <c r="D9" s="50"/>
      <c r="E9" s="51"/>
    </row>
    <row r="10" spans="2:24" ht="15.75" thickBot="1" x14ac:dyDescent="0.3">
      <c r="B10" s="46" t="s">
        <v>4</v>
      </c>
      <c r="C10" s="47"/>
      <c r="D10" s="52">
        <v>45992</v>
      </c>
      <c r="E10" s="53"/>
    </row>
    <row r="11" spans="2:24" ht="15.75" thickBot="1" x14ac:dyDescent="0.3"/>
    <row r="12" spans="2:24" x14ac:dyDescent="0.25">
      <c r="B12" s="9" t="s">
        <v>5</v>
      </c>
      <c r="C12" s="69"/>
      <c r="D12" s="77"/>
      <c r="E12" s="71" t="s">
        <v>6</v>
      </c>
      <c r="F12" s="45"/>
      <c r="G12" s="45"/>
      <c r="H12" s="14"/>
      <c r="J12" s="28" t="s">
        <v>7</v>
      </c>
      <c r="K12" s="69" t="s">
        <v>8</v>
      </c>
      <c r="L12" s="70" t="s">
        <v>9</v>
      </c>
      <c r="M12" s="71" t="s">
        <v>6</v>
      </c>
      <c r="N12" s="45"/>
      <c r="O12" s="45"/>
      <c r="P12" s="14"/>
      <c r="R12" s="9" t="s">
        <v>10</v>
      </c>
      <c r="S12" s="69"/>
      <c r="T12" s="77"/>
      <c r="U12" s="71" t="s">
        <v>6</v>
      </c>
      <c r="V12" s="45"/>
      <c r="W12" s="45"/>
      <c r="X12" s="14"/>
    </row>
    <row r="13" spans="2:24" x14ac:dyDescent="0.25">
      <c r="B13" s="73"/>
      <c r="C13" s="54"/>
      <c r="D13" s="51"/>
      <c r="E13" s="50"/>
      <c r="F13" s="54"/>
      <c r="G13" s="54"/>
      <c r="H13" s="51"/>
      <c r="J13" s="73"/>
      <c r="K13" s="54"/>
      <c r="L13" s="51"/>
      <c r="M13" s="85"/>
      <c r="N13" s="54"/>
      <c r="O13" s="54"/>
      <c r="P13" s="51"/>
      <c r="R13" s="73"/>
      <c r="S13" s="54"/>
      <c r="T13" s="51"/>
      <c r="U13" s="50"/>
      <c r="V13" s="54"/>
      <c r="W13" s="54"/>
      <c r="X13" s="51"/>
    </row>
    <row r="14" spans="2:24" ht="15.75" thickBot="1" x14ac:dyDescent="0.3">
      <c r="B14" s="3" t="s">
        <v>11</v>
      </c>
      <c r="C14" s="74"/>
      <c r="D14" s="75">
        <v>2026</v>
      </c>
      <c r="E14" s="72"/>
      <c r="F14" s="57"/>
      <c r="G14" s="57"/>
      <c r="H14" s="55"/>
      <c r="J14" s="3" t="s">
        <v>11</v>
      </c>
      <c r="K14" s="74"/>
      <c r="L14" s="75">
        <f>D14</f>
        <v>2026</v>
      </c>
      <c r="M14" s="56"/>
      <c r="N14" s="57"/>
      <c r="O14" s="57"/>
      <c r="P14" s="55"/>
      <c r="R14" s="3" t="s">
        <v>11</v>
      </c>
      <c r="S14" s="74"/>
      <c r="T14" s="76">
        <f>L14</f>
        <v>2026</v>
      </c>
      <c r="U14" s="72"/>
      <c r="V14" s="57"/>
      <c r="W14" s="57"/>
      <c r="X14" s="55"/>
    </row>
    <row r="15" spans="2:24" ht="15.75" thickBot="1" x14ac:dyDescent="0.3"/>
    <row r="16" spans="2:24" x14ac:dyDescent="0.25">
      <c r="B16" s="9" t="s">
        <v>12</v>
      </c>
      <c r="C16" s="14"/>
      <c r="G16" s="25" t="s">
        <v>13</v>
      </c>
      <c r="H16" s="10"/>
      <c r="J16" s="9" t="s">
        <v>12</v>
      </c>
      <c r="K16" s="14"/>
      <c r="O16" s="25" t="s">
        <v>13</v>
      </c>
      <c r="P16" s="10"/>
      <c r="R16" s="9" t="s">
        <v>12</v>
      </c>
      <c r="S16" s="14"/>
      <c r="W16" s="25" t="s">
        <v>13</v>
      </c>
      <c r="X16" s="10"/>
    </row>
    <row r="17" spans="2:24" ht="15.75" thickBot="1" x14ac:dyDescent="0.3">
      <c r="B17" s="11" t="s">
        <v>14</v>
      </c>
      <c r="C17" s="78">
        <v>30</v>
      </c>
      <c r="G17" s="19" t="s">
        <v>15</v>
      </c>
      <c r="H17" s="13" t="s">
        <v>16</v>
      </c>
      <c r="J17" s="11" t="s">
        <v>14</v>
      </c>
      <c r="K17" s="78">
        <v>30</v>
      </c>
      <c r="O17" s="19" t="s">
        <v>15</v>
      </c>
      <c r="P17" s="13" t="s">
        <v>16</v>
      </c>
      <c r="R17" s="11" t="s">
        <v>14</v>
      </c>
      <c r="S17" s="118">
        <f>MIN(C17,K17)</f>
        <v>30</v>
      </c>
      <c r="W17" s="19" t="s">
        <v>15</v>
      </c>
      <c r="X17" s="13" t="s">
        <v>16</v>
      </c>
    </row>
    <row r="18" spans="2:24" x14ac:dyDescent="0.25">
      <c r="B18" s="26" t="s">
        <v>17</v>
      </c>
      <c r="C18" s="95">
        <v>0</v>
      </c>
      <c r="E18" s="105"/>
      <c r="F18" s="98" t="s">
        <v>18</v>
      </c>
      <c r="G18" s="68">
        <f>IF(C17=0,0,C18/C17)</f>
        <v>0</v>
      </c>
      <c r="H18" s="5">
        <f>IF(C20=0,G18*C17,G18*(1-(1+C20)^-C17)/C20)</f>
        <v>0</v>
      </c>
      <c r="J18" s="26" t="s">
        <v>17</v>
      </c>
      <c r="K18" s="107">
        <v>0</v>
      </c>
      <c r="M18" s="105"/>
      <c r="N18" s="98" t="s">
        <v>18</v>
      </c>
      <c r="O18" s="68">
        <f>IF(K17=0,0,K18/K17)</f>
        <v>0</v>
      </c>
      <c r="P18" s="5">
        <f>IF(K20=0,O18*K17,O18*(1-(1+K20)^-K17)/K20)</f>
        <v>0</v>
      </c>
      <c r="R18" s="26" t="s">
        <v>17</v>
      </c>
      <c r="S18" s="97">
        <f>K18+C18</f>
        <v>0</v>
      </c>
      <c r="U18" s="105"/>
      <c r="V18" s="98" t="s">
        <v>18</v>
      </c>
      <c r="W18" s="68">
        <f>IF(S17=0,0,S18/S17)</f>
        <v>0</v>
      </c>
      <c r="X18" s="5">
        <f>IF(S20=0,W18*S17,W18*(1-(1+S20)^-S17)/S20)</f>
        <v>0</v>
      </c>
    </row>
    <row r="19" spans="2:24" ht="15.75" thickBot="1" x14ac:dyDescent="0.3">
      <c r="B19" s="94" t="s">
        <v>19</v>
      </c>
      <c r="C19" s="80">
        <v>0.03</v>
      </c>
      <c r="E19" s="3"/>
      <c r="F19" s="106" t="s">
        <v>20</v>
      </c>
      <c r="G19" s="7">
        <f>C19*C18</f>
        <v>0</v>
      </c>
      <c r="H19" s="8">
        <f>IF(C20=0,G19*C17/2,G19*((1-(1+C20)^-C17)/C20-(((1+C20)^-1)-C17*((1+C20)^-C17)+(C17-1)*((1+C20)^-(C17+1)))/(C17*C20^2))-G19/2)</f>
        <v>0</v>
      </c>
      <c r="J19" s="11" t="s">
        <v>19</v>
      </c>
      <c r="K19" s="92">
        <f>C19</f>
        <v>0.03</v>
      </c>
      <c r="M19" s="3"/>
      <c r="N19" s="106" t="s">
        <v>20</v>
      </c>
      <c r="O19" s="7">
        <f>K19*K18</f>
        <v>0</v>
      </c>
      <c r="P19" s="8">
        <f>IF(K20=0,O19*K17/2,O19*((1-(1+K20)^-K17)/K20-(((1+K20)^-1)-K17*((1+K20)^-K17)+(K17-1)*((1+K20)^-(K17+1)))/(K17*K20^2))-O19/2)</f>
        <v>0</v>
      </c>
      <c r="R19" s="11" t="s">
        <v>19</v>
      </c>
      <c r="S19" s="92">
        <f>C19</f>
        <v>0.03</v>
      </c>
      <c r="U19" s="3"/>
      <c r="V19" s="106" t="s">
        <v>20</v>
      </c>
      <c r="W19" s="7">
        <f>S19*S18</f>
        <v>0</v>
      </c>
      <c r="X19" s="8">
        <f>IF(S20=0,W19*S17/2,W19*((1-(1+S20)^-S17)/S20-(((1+S20)^-1)-S17*((1+S20)^-S17)+(S17-1)*((1+S20)^-(S17+1)))/(S17*S20^2))-W19/2)</f>
        <v>0</v>
      </c>
    </row>
    <row r="20" spans="2:24" ht="15.75" thickBot="1" x14ac:dyDescent="0.3">
      <c r="B20" s="15" t="s">
        <v>21</v>
      </c>
      <c r="C20" s="93">
        <v>0.02</v>
      </c>
      <c r="F20" s="112" t="s">
        <v>22</v>
      </c>
      <c r="G20" s="113">
        <f>ROUND(G18+G19,-2)</f>
        <v>0</v>
      </c>
      <c r="H20" s="96">
        <f>ROUND(H18+H19,-3)</f>
        <v>0</v>
      </c>
      <c r="J20" s="15" t="s">
        <v>21</v>
      </c>
      <c r="K20" s="93">
        <f>C20</f>
        <v>0.02</v>
      </c>
      <c r="N20" s="112" t="s">
        <v>22</v>
      </c>
      <c r="O20" s="113">
        <f>ROUND(O18+O19,-2)</f>
        <v>0</v>
      </c>
      <c r="P20" s="96">
        <f>ROUND(P18+P19,-3)</f>
        <v>0</v>
      </c>
      <c r="R20" s="15" t="s">
        <v>21</v>
      </c>
      <c r="S20" s="93">
        <f>K20</f>
        <v>0.02</v>
      </c>
      <c r="V20" s="112" t="s">
        <v>22</v>
      </c>
      <c r="W20" s="113">
        <f>ROUND(W18+W19,-2)</f>
        <v>0</v>
      </c>
      <c r="X20" s="96">
        <f>ROUND(X18+X19,-3)</f>
        <v>0</v>
      </c>
    </row>
    <row r="21" spans="2:24" ht="15.75" thickBot="1" x14ac:dyDescent="0.3"/>
    <row r="22" spans="2:24" ht="15.75" thickBot="1" x14ac:dyDescent="0.3">
      <c r="D22" s="44" t="s">
        <v>23</v>
      </c>
      <c r="E22" s="28" t="s">
        <v>24</v>
      </c>
      <c r="F22" s="14"/>
      <c r="G22" s="27" t="s">
        <v>13</v>
      </c>
      <c r="H22" s="10"/>
      <c r="L22" s="44" t="s">
        <v>23</v>
      </c>
      <c r="M22" s="28" t="s">
        <v>24</v>
      </c>
      <c r="N22" s="14"/>
      <c r="O22" s="27" t="s">
        <v>13</v>
      </c>
      <c r="P22" s="10"/>
      <c r="T22" s="44" t="s">
        <v>23</v>
      </c>
      <c r="U22" s="28" t="s">
        <v>24</v>
      </c>
      <c r="V22" s="14"/>
      <c r="W22" s="27" t="s">
        <v>13</v>
      </c>
      <c r="X22" s="10"/>
    </row>
    <row r="23" spans="2:24" ht="15.75" thickBot="1" x14ac:dyDescent="0.3">
      <c r="C23" s="29" t="s">
        <v>25</v>
      </c>
      <c r="D23" s="17" t="s">
        <v>26</v>
      </c>
      <c r="E23" s="32" t="s">
        <v>27</v>
      </c>
      <c r="F23" s="33" t="s">
        <v>28</v>
      </c>
      <c r="G23" s="16" t="s">
        <v>15</v>
      </c>
      <c r="H23" s="13" t="s">
        <v>16</v>
      </c>
      <c r="K23" s="29" t="s">
        <v>25</v>
      </c>
      <c r="L23" s="17" t="s">
        <v>26</v>
      </c>
      <c r="M23" s="32" t="s">
        <v>27</v>
      </c>
      <c r="N23" s="33" t="s">
        <v>28</v>
      </c>
      <c r="O23" s="16" t="s">
        <v>15</v>
      </c>
      <c r="P23" s="13" t="s">
        <v>16</v>
      </c>
      <c r="S23" s="29" t="s">
        <v>25</v>
      </c>
      <c r="T23" s="17" t="s">
        <v>26</v>
      </c>
      <c r="U23" s="32" t="s">
        <v>27</v>
      </c>
      <c r="V23" s="33" t="s">
        <v>28</v>
      </c>
      <c r="W23" s="16" t="s">
        <v>15</v>
      </c>
      <c r="X23" s="13" t="s">
        <v>16</v>
      </c>
    </row>
    <row r="24" spans="2:24" x14ac:dyDescent="0.25">
      <c r="B24" s="9" t="s">
        <v>29</v>
      </c>
      <c r="C24" s="20" t="s">
        <v>30</v>
      </c>
      <c r="D24" s="81">
        <v>6.0000000000000001E-3</v>
      </c>
      <c r="E24" s="62"/>
      <c r="F24" s="63"/>
      <c r="G24" s="39">
        <f>F24-E24</f>
        <v>0</v>
      </c>
      <c r="H24" s="5">
        <f t="shared" ref="H24:H32" si="0">IF(D24=0,G24*C$17,-G24*(1-(1-D24)^-C$17)/D24)</f>
        <v>0</v>
      </c>
      <c r="J24" s="9" t="s">
        <v>29</v>
      </c>
      <c r="K24" s="20" t="s">
        <v>30</v>
      </c>
      <c r="L24" s="81">
        <f>D24</f>
        <v>6.0000000000000001E-3</v>
      </c>
      <c r="M24" s="86">
        <f>E24</f>
        <v>0</v>
      </c>
      <c r="N24" s="63"/>
      <c r="O24" s="39">
        <f>N24-M24</f>
        <v>0</v>
      </c>
      <c r="P24" s="5">
        <f t="shared" ref="P24:P32" si="1">IF(L24=0,O24*K$17,-O24*(1-(1-L24)^-K$17)/L24)</f>
        <v>0</v>
      </c>
      <c r="R24" s="9" t="s">
        <v>29</v>
      </c>
      <c r="S24" s="20" t="s">
        <v>30</v>
      </c>
      <c r="T24" s="81">
        <f t="shared" ref="T24:T32" si="2">D24</f>
        <v>6.0000000000000001E-3</v>
      </c>
      <c r="U24" s="86">
        <f t="shared" ref="U24:V32" si="3">M24</f>
        <v>0</v>
      </c>
      <c r="V24" s="87">
        <f t="shared" si="3"/>
        <v>0</v>
      </c>
      <c r="W24" s="39">
        <f>V24-U24</f>
        <v>0</v>
      </c>
      <c r="X24" s="5">
        <f t="shared" ref="X24:X32" si="4">IF(T24=0,W24*S$17,-W24*(1-(1-T24)^-S$17)/T24)</f>
        <v>0</v>
      </c>
    </row>
    <row r="25" spans="2:24" ht="15.75" thickBot="1" x14ac:dyDescent="0.3">
      <c r="B25" s="3"/>
      <c r="C25" s="21" t="s">
        <v>31</v>
      </c>
      <c r="D25" s="82">
        <v>6.0000000000000001E-3</v>
      </c>
      <c r="E25" s="64"/>
      <c r="F25" s="65"/>
      <c r="G25" s="40">
        <f t="shared" ref="G25:G32" si="5">F25-E25</f>
        <v>0</v>
      </c>
      <c r="H25" s="8">
        <f t="shared" si="0"/>
        <v>0</v>
      </c>
      <c r="J25" s="3"/>
      <c r="K25" s="21" t="s">
        <v>31</v>
      </c>
      <c r="L25" s="82">
        <f t="shared" ref="L25:M32" si="6">D25</f>
        <v>6.0000000000000001E-3</v>
      </c>
      <c r="M25" s="7">
        <f t="shared" si="6"/>
        <v>0</v>
      </c>
      <c r="N25" s="65"/>
      <c r="O25" s="40">
        <f t="shared" ref="O25:O32" si="7">N25-M25</f>
        <v>0</v>
      </c>
      <c r="P25" s="8">
        <f t="shared" si="1"/>
        <v>0</v>
      </c>
      <c r="R25" s="3"/>
      <c r="S25" s="21" t="s">
        <v>31</v>
      </c>
      <c r="T25" s="82">
        <f t="shared" si="2"/>
        <v>6.0000000000000001E-3</v>
      </c>
      <c r="U25" s="7">
        <f t="shared" si="3"/>
        <v>0</v>
      </c>
      <c r="V25" s="88">
        <f t="shared" si="3"/>
        <v>0</v>
      </c>
      <c r="W25" s="40">
        <f t="shared" ref="W25:W32" si="8">V25-U25</f>
        <v>0</v>
      </c>
      <c r="X25" s="8">
        <f t="shared" si="4"/>
        <v>0</v>
      </c>
    </row>
    <row r="26" spans="2:24" x14ac:dyDescent="0.25">
      <c r="B26" s="9" t="s">
        <v>32</v>
      </c>
      <c r="C26" s="20" t="s">
        <v>30</v>
      </c>
      <c r="D26" s="81">
        <v>1.2E-2</v>
      </c>
      <c r="E26" s="62"/>
      <c r="F26" s="63"/>
      <c r="G26" s="39">
        <f t="shared" si="5"/>
        <v>0</v>
      </c>
      <c r="H26" s="5">
        <f t="shared" si="0"/>
        <v>0</v>
      </c>
      <c r="J26" s="9" t="s">
        <v>32</v>
      </c>
      <c r="K26" s="20" t="s">
        <v>30</v>
      </c>
      <c r="L26" s="81">
        <f t="shared" ref="L26:M28" si="9">D26</f>
        <v>1.2E-2</v>
      </c>
      <c r="M26" s="86">
        <f t="shared" si="9"/>
        <v>0</v>
      </c>
      <c r="N26" s="63"/>
      <c r="O26" s="39">
        <f>N26-M26</f>
        <v>0</v>
      </c>
      <c r="P26" s="5">
        <f t="shared" si="1"/>
        <v>0</v>
      </c>
      <c r="R26" s="9" t="s">
        <v>32</v>
      </c>
      <c r="S26" s="20" t="s">
        <v>30</v>
      </c>
      <c r="T26" s="81">
        <f t="shared" si="2"/>
        <v>1.2E-2</v>
      </c>
      <c r="U26" s="86">
        <f t="shared" ref="U26:V28" si="10">M26</f>
        <v>0</v>
      </c>
      <c r="V26" s="87">
        <f t="shared" si="10"/>
        <v>0</v>
      </c>
      <c r="W26" s="39">
        <f t="shared" si="8"/>
        <v>0</v>
      </c>
      <c r="X26" s="5">
        <f t="shared" si="4"/>
        <v>0</v>
      </c>
    </row>
    <row r="27" spans="2:24" x14ac:dyDescent="0.25">
      <c r="B27" s="2" t="s">
        <v>33</v>
      </c>
      <c r="C27" s="22" t="s">
        <v>31</v>
      </c>
      <c r="D27" s="83">
        <v>1.2E-2</v>
      </c>
      <c r="E27" s="66"/>
      <c r="F27" s="67"/>
      <c r="G27" s="41">
        <f t="shared" si="5"/>
        <v>0</v>
      </c>
      <c r="H27" s="6">
        <f t="shared" si="0"/>
        <v>0</v>
      </c>
      <c r="J27" s="2" t="s">
        <v>33</v>
      </c>
      <c r="K27" s="22" t="s">
        <v>31</v>
      </c>
      <c r="L27" s="83">
        <f t="shared" si="9"/>
        <v>1.2E-2</v>
      </c>
      <c r="M27" s="89">
        <f t="shared" si="9"/>
        <v>0</v>
      </c>
      <c r="N27" s="67"/>
      <c r="O27" s="41">
        <f>N27-M27</f>
        <v>0</v>
      </c>
      <c r="P27" s="6">
        <f t="shared" si="1"/>
        <v>0</v>
      </c>
      <c r="R27" s="2" t="s">
        <v>33</v>
      </c>
      <c r="S27" s="22" t="s">
        <v>31</v>
      </c>
      <c r="T27" s="83">
        <f t="shared" si="2"/>
        <v>1.2E-2</v>
      </c>
      <c r="U27" s="89">
        <f t="shared" si="10"/>
        <v>0</v>
      </c>
      <c r="V27" s="90">
        <f t="shared" si="10"/>
        <v>0</v>
      </c>
      <c r="W27" s="41">
        <f t="shared" si="8"/>
        <v>0</v>
      </c>
      <c r="X27" s="6">
        <f t="shared" si="4"/>
        <v>0</v>
      </c>
    </row>
    <row r="28" spans="2:24" ht="15.75" thickBot="1" x14ac:dyDescent="0.3">
      <c r="B28" s="3"/>
      <c r="C28" s="21" t="s">
        <v>34</v>
      </c>
      <c r="D28" s="82">
        <v>1.2E-2</v>
      </c>
      <c r="E28" s="64"/>
      <c r="F28" s="65"/>
      <c r="G28" s="40">
        <f t="shared" si="5"/>
        <v>0</v>
      </c>
      <c r="H28" s="8">
        <f t="shared" si="0"/>
        <v>0</v>
      </c>
      <c r="J28" s="3"/>
      <c r="K28" s="21" t="s">
        <v>34</v>
      </c>
      <c r="L28" s="82">
        <f t="shared" si="9"/>
        <v>1.2E-2</v>
      </c>
      <c r="M28" s="7">
        <f t="shared" si="9"/>
        <v>0</v>
      </c>
      <c r="N28" s="65"/>
      <c r="O28" s="40">
        <f>N28-M28</f>
        <v>0</v>
      </c>
      <c r="P28" s="8">
        <f t="shared" si="1"/>
        <v>0</v>
      </c>
      <c r="R28" s="3"/>
      <c r="S28" s="21" t="s">
        <v>34</v>
      </c>
      <c r="T28" s="82">
        <f t="shared" si="2"/>
        <v>1.2E-2</v>
      </c>
      <c r="U28" s="7">
        <f t="shared" si="10"/>
        <v>0</v>
      </c>
      <c r="V28" s="88">
        <f t="shared" si="10"/>
        <v>0</v>
      </c>
      <c r="W28" s="40">
        <f t="shared" si="8"/>
        <v>0</v>
      </c>
      <c r="X28" s="8">
        <f t="shared" si="4"/>
        <v>0</v>
      </c>
    </row>
    <row r="29" spans="2:24" x14ac:dyDescent="0.25">
      <c r="B29" s="9" t="s">
        <v>35</v>
      </c>
      <c r="C29" s="20" t="s">
        <v>30</v>
      </c>
      <c r="D29" s="81">
        <v>8.9999999999999993E-3</v>
      </c>
      <c r="E29" s="62"/>
      <c r="F29" s="63"/>
      <c r="G29" s="39">
        <f t="shared" si="5"/>
        <v>0</v>
      </c>
      <c r="H29" s="5">
        <f t="shared" si="0"/>
        <v>0</v>
      </c>
      <c r="J29" s="9" t="s">
        <v>35</v>
      </c>
      <c r="K29" s="20" t="s">
        <v>30</v>
      </c>
      <c r="L29" s="81">
        <f t="shared" si="6"/>
        <v>8.9999999999999993E-3</v>
      </c>
      <c r="M29" s="86">
        <f t="shared" si="6"/>
        <v>0</v>
      </c>
      <c r="N29" s="63"/>
      <c r="O29" s="39">
        <f t="shared" si="7"/>
        <v>0</v>
      </c>
      <c r="P29" s="5">
        <f t="shared" si="1"/>
        <v>0</v>
      </c>
      <c r="R29" s="9" t="s">
        <v>35</v>
      </c>
      <c r="S29" s="20" t="s">
        <v>30</v>
      </c>
      <c r="T29" s="81">
        <f t="shared" si="2"/>
        <v>8.9999999999999993E-3</v>
      </c>
      <c r="U29" s="86">
        <f t="shared" si="3"/>
        <v>0</v>
      </c>
      <c r="V29" s="87">
        <f t="shared" si="3"/>
        <v>0</v>
      </c>
      <c r="W29" s="39">
        <f t="shared" si="8"/>
        <v>0</v>
      </c>
      <c r="X29" s="5">
        <f t="shared" si="4"/>
        <v>0</v>
      </c>
    </row>
    <row r="30" spans="2:24" x14ac:dyDescent="0.25">
      <c r="B30" s="2"/>
      <c r="C30" s="22" t="s">
        <v>31</v>
      </c>
      <c r="D30" s="83">
        <v>8.9999999999999993E-3</v>
      </c>
      <c r="E30" s="66"/>
      <c r="F30" s="67"/>
      <c r="G30" s="41">
        <f t="shared" si="5"/>
        <v>0</v>
      </c>
      <c r="H30" s="6">
        <f t="shared" si="0"/>
        <v>0</v>
      </c>
      <c r="J30" s="2"/>
      <c r="K30" s="22" t="s">
        <v>31</v>
      </c>
      <c r="L30" s="83">
        <f t="shared" si="6"/>
        <v>8.9999999999999993E-3</v>
      </c>
      <c r="M30" s="89">
        <f t="shared" si="6"/>
        <v>0</v>
      </c>
      <c r="N30" s="67"/>
      <c r="O30" s="41">
        <f t="shared" si="7"/>
        <v>0</v>
      </c>
      <c r="P30" s="6">
        <f t="shared" si="1"/>
        <v>0</v>
      </c>
      <c r="R30" s="2"/>
      <c r="S30" s="22" t="s">
        <v>31</v>
      </c>
      <c r="T30" s="83">
        <f t="shared" si="2"/>
        <v>8.9999999999999993E-3</v>
      </c>
      <c r="U30" s="89">
        <f t="shared" si="3"/>
        <v>0</v>
      </c>
      <c r="V30" s="90">
        <f t="shared" si="3"/>
        <v>0</v>
      </c>
      <c r="W30" s="41">
        <f t="shared" si="8"/>
        <v>0</v>
      </c>
      <c r="X30" s="6">
        <f t="shared" si="4"/>
        <v>0</v>
      </c>
    </row>
    <row r="31" spans="2:24" ht="15.75" thickBot="1" x14ac:dyDescent="0.3">
      <c r="B31" s="3"/>
      <c r="C31" s="21" t="s">
        <v>34</v>
      </c>
      <c r="D31" s="82">
        <v>8.9999999999999993E-3</v>
      </c>
      <c r="E31" s="64"/>
      <c r="F31" s="65"/>
      <c r="G31" s="40">
        <f t="shared" si="5"/>
        <v>0</v>
      </c>
      <c r="H31" s="8">
        <f t="shared" si="0"/>
        <v>0</v>
      </c>
      <c r="J31" s="3"/>
      <c r="K31" s="21" t="s">
        <v>34</v>
      </c>
      <c r="L31" s="82">
        <f t="shared" si="6"/>
        <v>8.9999999999999993E-3</v>
      </c>
      <c r="M31" s="7">
        <f t="shared" si="6"/>
        <v>0</v>
      </c>
      <c r="N31" s="65"/>
      <c r="O31" s="40">
        <f t="shared" si="7"/>
        <v>0</v>
      </c>
      <c r="P31" s="8">
        <f t="shared" si="1"/>
        <v>0</v>
      </c>
      <c r="R31" s="3"/>
      <c r="S31" s="21" t="s">
        <v>34</v>
      </c>
      <c r="T31" s="82">
        <f t="shared" si="2"/>
        <v>8.9999999999999993E-3</v>
      </c>
      <c r="U31" s="7">
        <f t="shared" si="3"/>
        <v>0</v>
      </c>
      <c r="V31" s="88">
        <f t="shared" si="3"/>
        <v>0</v>
      </c>
      <c r="W31" s="40">
        <f t="shared" si="8"/>
        <v>0</v>
      </c>
      <c r="X31" s="8">
        <f t="shared" si="4"/>
        <v>0</v>
      </c>
    </row>
    <row r="32" spans="2:24" ht="15.75" thickBot="1" x14ac:dyDescent="0.3">
      <c r="B32" s="4" t="s">
        <v>36</v>
      </c>
      <c r="C32" s="23" t="s">
        <v>37</v>
      </c>
      <c r="D32" s="84">
        <v>8.9999999999999993E-3</v>
      </c>
      <c r="E32" s="60"/>
      <c r="F32" s="61"/>
      <c r="G32" s="38">
        <f t="shared" si="5"/>
        <v>0</v>
      </c>
      <c r="H32" s="31">
        <f t="shared" si="0"/>
        <v>0</v>
      </c>
      <c r="J32" s="4" t="s">
        <v>36</v>
      </c>
      <c r="K32" s="23" t="s">
        <v>37</v>
      </c>
      <c r="L32" s="84">
        <f t="shared" si="6"/>
        <v>8.9999999999999993E-3</v>
      </c>
      <c r="M32" s="91">
        <f t="shared" si="6"/>
        <v>0</v>
      </c>
      <c r="N32" s="61"/>
      <c r="O32" s="38">
        <f t="shared" si="7"/>
        <v>0</v>
      </c>
      <c r="P32" s="31">
        <f t="shared" si="1"/>
        <v>0</v>
      </c>
      <c r="R32" s="4" t="s">
        <v>36</v>
      </c>
      <c r="S32" s="23" t="s">
        <v>37</v>
      </c>
      <c r="T32" s="84">
        <f t="shared" si="2"/>
        <v>8.9999999999999993E-3</v>
      </c>
      <c r="U32" s="91">
        <f t="shared" si="3"/>
        <v>0</v>
      </c>
      <c r="V32" s="31">
        <f t="shared" si="3"/>
        <v>0</v>
      </c>
      <c r="W32" s="38">
        <f t="shared" si="8"/>
        <v>0</v>
      </c>
      <c r="X32" s="31">
        <f t="shared" si="4"/>
        <v>0</v>
      </c>
    </row>
    <row r="33" spans="2:24" ht="15.75" thickBot="1" x14ac:dyDescent="0.3">
      <c r="D33" s="112" t="s">
        <v>22</v>
      </c>
      <c r="E33" s="111">
        <f>ROUND(SUM(E24:E32),-3)</f>
        <v>0</v>
      </c>
      <c r="F33" s="35">
        <f>ROUND(SUM(F24:F32),-3)</f>
        <v>0</v>
      </c>
      <c r="G33" s="34">
        <f>ROUND(SUM(G24:G32),-2)</f>
        <v>0</v>
      </c>
      <c r="H33" s="35">
        <f>ROUND(SUM(H24:H32),-3)</f>
        <v>0</v>
      </c>
      <c r="L33" s="112" t="s">
        <v>22</v>
      </c>
      <c r="M33" s="111">
        <f>ROUND(SUM(M24:M32),-3)</f>
        <v>0</v>
      </c>
      <c r="N33" s="35">
        <f>ROUND(SUM(N24:N32),-3)</f>
        <v>0</v>
      </c>
      <c r="O33" s="34">
        <f>ROUND(SUM(O24:O32),-2)</f>
        <v>0</v>
      </c>
      <c r="P33" s="35">
        <f>ROUND(SUM(P24:P32),-3)</f>
        <v>0</v>
      </c>
      <c r="T33" s="112" t="s">
        <v>22</v>
      </c>
      <c r="U33" s="111">
        <f>ROUND(SUM(U24:U32),-3)</f>
        <v>0</v>
      </c>
      <c r="V33" s="35">
        <f>ROUND(SUM(V24:V32),-3)</f>
        <v>0</v>
      </c>
      <c r="W33" s="34">
        <f>ROUND(SUM(W24:W32),-2)</f>
        <v>0</v>
      </c>
      <c r="X33" s="35">
        <f>ROUND(SUM(X24:X32),-3)</f>
        <v>0</v>
      </c>
    </row>
    <row r="34" spans="2:24" ht="15.75" thickBot="1" x14ac:dyDescent="0.3">
      <c r="D34" s="100"/>
      <c r="E34" s="101"/>
      <c r="F34" s="101"/>
      <c r="G34" s="101"/>
      <c r="H34" s="101"/>
      <c r="L34" s="100"/>
      <c r="M34" s="101"/>
      <c r="N34" s="101"/>
      <c r="O34" s="101"/>
      <c r="P34" s="101"/>
      <c r="T34" s="100"/>
      <c r="U34" s="101"/>
      <c r="V34" s="101"/>
      <c r="W34" s="101"/>
      <c r="X34" s="101"/>
    </row>
    <row r="35" spans="2:24" ht="15.75" thickBot="1" x14ac:dyDescent="0.3">
      <c r="D35" s="44" t="s">
        <v>38</v>
      </c>
      <c r="E35" s="28" t="s">
        <v>39</v>
      </c>
      <c r="F35" s="14"/>
      <c r="G35" s="30" t="s">
        <v>13</v>
      </c>
      <c r="H35" s="14"/>
      <c r="L35" s="44" t="s">
        <v>38</v>
      </c>
      <c r="M35" s="28" t="s">
        <v>39</v>
      </c>
      <c r="N35" s="14"/>
      <c r="O35" s="30" t="s">
        <v>13</v>
      </c>
      <c r="P35" s="14"/>
      <c r="T35" s="44" t="s">
        <v>38</v>
      </c>
      <c r="U35" s="28" t="s">
        <v>39</v>
      </c>
      <c r="V35" s="14"/>
      <c r="W35" s="30" t="s">
        <v>13</v>
      </c>
      <c r="X35" s="14"/>
    </row>
    <row r="36" spans="2:24" ht="15.75" thickBot="1" x14ac:dyDescent="0.3">
      <c r="B36" s="9" t="s">
        <v>40</v>
      </c>
      <c r="C36" s="10"/>
      <c r="D36" s="17" t="s">
        <v>26</v>
      </c>
      <c r="E36" s="32" t="s">
        <v>27</v>
      </c>
      <c r="F36" s="33" t="s">
        <v>28</v>
      </c>
      <c r="G36" s="32" t="s">
        <v>15</v>
      </c>
      <c r="H36" s="13" t="s">
        <v>16</v>
      </c>
      <c r="J36" s="9" t="s">
        <v>40</v>
      </c>
      <c r="K36" s="10"/>
      <c r="L36" s="17" t="s">
        <v>26</v>
      </c>
      <c r="M36" s="32" t="s">
        <v>27</v>
      </c>
      <c r="N36" s="33" t="s">
        <v>28</v>
      </c>
      <c r="O36" s="32" t="s">
        <v>15</v>
      </c>
      <c r="P36" s="13" t="s">
        <v>16</v>
      </c>
      <c r="R36" s="9" t="s">
        <v>40</v>
      </c>
      <c r="S36" s="10"/>
      <c r="T36" s="17" t="s">
        <v>26</v>
      </c>
      <c r="U36" s="32" t="s">
        <v>27</v>
      </c>
      <c r="V36" s="33" t="s">
        <v>28</v>
      </c>
      <c r="W36" s="108" t="s">
        <v>15</v>
      </c>
      <c r="X36" s="13" t="s">
        <v>16</v>
      </c>
    </row>
    <row r="37" spans="2:24" x14ac:dyDescent="0.25">
      <c r="B37" s="102"/>
      <c r="C37" s="49"/>
      <c r="D37" s="115">
        <v>0</v>
      </c>
      <c r="E37" s="62"/>
      <c r="F37" s="63"/>
      <c r="G37" s="39">
        <f t="shared" ref="G37:G39" si="11">F37-E37</f>
        <v>0</v>
      </c>
      <c r="H37" s="5">
        <f>IF(D37=0,G37*C$17,-G37*(1-(1-D37)^-C$17)/D37)</f>
        <v>0</v>
      </c>
      <c r="J37" s="102"/>
      <c r="K37" s="49"/>
      <c r="L37" s="115">
        <f>D37</f>
        <v>0</v>
      </c>
      <c r="M37" s="86">
        <f>E37</f>
        <v>0</v>
      </c>
      <c r="N37" s="63"/>
      <c r="O37" s="39">
        <f t="shared" ref="O37:O39" si="12">N37-M37</f>
        <v>0</v>
      </c>
      <c r="P37" s="5">
        <f>IF(L37=0,O37*K$17,-O37*(1-(1-L37)^-K$17)/L37)</f>
        <v>0</v>
      </c>
      <c r="R37" s="102"/>
      <c r="S37" s="49"/>
      <c r="T37" s="81">
        <f>L37</f>
        <v>0</v>
      </c>
      <c r="U37" s="86">
        <f>M37</f>
        <v>0</v>
      </c>
      <c r="V37" s="87">
        <f>N37</f>
        <v>0</v>
      </c>
      <c r="W37" s="39">
        <f t="shared" ref="W37:W39" si="13">V37-U37</f>
        <v>0</v>
      </c>
      <c r="X37" s="5">
        <f>IF(T37=0,W37*S$17,-W37*(1-(1-T37)^-S$17)/T37)</f>
        <v>0</v>
      </c>
    </row>
    <row r="38" spans="2:24" x14ac:dyDescent="0.25">
      <c r="B38" s="85"/>
      <c r="C38" s="51"/>
      <c r="D38" s="116">
        <v>0</v>
      </c>
      <c r="E38" s="66"/>
      <c r="F38" s="67"/>
      <c r="G38" s="41">
        <f t="shared" si="11"/>
        <v>0</v>
      </c>
      <c r="H38" s="6">
        <f>IF(D38=0,G38*C$17,-G38*(1-(1-D38)^-C$17)/D38)</f>
        <v>0</v>
      </c>
      <c r="J38" s="85"/>
      <c r="K38" s="51"/>
      <c r="L38" s="116">
        <f t="shared" ref="L38:M39" si="14">D38</f>
        <v>0</v>
      </c>
      <c r="M38" s="89">
        <f t="shared" si="14"/>
        <v>0</v>
      </c>
      <c r="N38" s="67"/>
      <c r="O38" s="41">
        <f t="shared" si="12"/>
        <v>0</v>
      </c>
      <c r="P38" s="6">
        <f>IF(L38=0,O38*K$17,-O38*(1-(1-L38)^-K$17)/L38)</f>
        <v>0</v>
      </c>
      <c r="R38" s="85"/>
      <c r="S38" s="51"/>
      <c r="T38" s="83">
        <f t="shared" ref="T38:V39" si="15">L38</f>
        <v>0</v>
      </c>
      <c r="U38" s="89">
        <f t="shared" si="15"/>
        <v>0</v>
      </c>
      <c r="V38" s="90">
        <f t="shared" si="15"/>
        <v>0</v>
      </c>
      <c r="W38" s="41">
        <f t="shared" si="13"/>
        <v>0</v>
      </c>
      <c r="X38" s="6">
        <f>IF(T38=0,W38*S$17,-W38*(1-(1-T38)^-S$17)/T38)</f>
        <v>0</v>
      </c>
    </row>
    <row r="39" spans="2:24" ht="15.75" thickBot="1" x14ac:dyDescent="0.3">
      <c r="B39" s="56"/>
      <c r="C39" s="55"/>
      <c r="D39" s="117">
        <v>0</v>
      </c>
      <c r="E39" s="64"/>
      <c r="F39" s="109"/>
      <c r="G39" s="103">
        <f t="shared" si="11"/>
        <v>0</v>
      </c>
      <c r="H39" s="110">
        <f>IF(D39=0,G39*C$17,-G39*(1-(1-D39)^-C$17)/D39)</f>
        <v>0</v>
      </c>
      <c r="J39" s="56"/>
      <c r="K39" s="55"/>
      <c r="L39" s="117">
        <f t="shared" si="14"/>
        <v>0</v>
      </c>
      <c r="M39" s="7">
        <f t="shared" si="14"/>
        <v>0</v>
      </c>
      <c r="N39" s="109"/>
      <c r="O39" s="103">
        <f t="shared" si="12"/>
        <v>0</v>
      </c>
      <c r="P39" s="110">
        <f>IF(L39=0,O39*K$17,-O39*(1-(1-L39)^-K$17)/L39)</f>
        <v>0</v>
      </c>
      <c r="R39" s="56"/>
      <c r="S39" s="55"/>
      <c r="T39" s="82">
        <f t="shared" si="15"/>
        <v>0</v>
      </c>
      <c r="U39" s="7">
        <f t="shared" si="15"/>
        <v>0</v>
      </c>
      <c r="V39" s="114">
        <f t="shared" si="15"/>
        <v>0</v>
      </c>
      <c r="W39" s="103">
        <f t="shared" si="13"/>
        <v>0</v>
      </c>
      <c r="X39" s="110">
        <f>IF(T39=0,W39*S$17,-W39*(1-(1-T39)^-S$17)/T39)</f>
        <v>0</v>
      </c>
    </row>
    <row r="40" spans="2:24" ht="15.75" thickBot="1" x14ac:dyDescent="0.3">
      <c r="F40" s="112" t="s">
        <v>22</v>
      </c>
      <c r="G40" s="99">
        <f>ROUND(SUM(G37:G39),-2)</f>
        <v>0</v>
      </c>
      <c r="H40" s="37">
        <f>ROUND(SUM(H37:H39),-3)</f>
        <v>0</v>
      </c>
      <c r="N40" s="112" t="s">
        <v>22</v>
      </c>
      <c r="O40" s="99">
        <f>ROUND(SUM(O37:O39),-2)</f>
        <v>0</v>
      </c>
      <c r="P40" s="37">
        <f>ROUND(SUM(P37:P39),-3)</f>
        <v>0</v>
      </c>
      <c r="V40" s="112" t="s">
        <v>22</v>
      </c>
      <c r="W40" s="99">
        <f>ROUND(SUM(W37:W39),-2)</f>
        <v>0</v>
      </c>
      <c r="X40" s="37">
        <f>ROUND(SUM(X37:X39),-3)</f>
        <v>0</v>
      </c>
    </row>
    <row r="41" spans="2:24" ht="15.75" thickBot="1" x14ac:dyDescent="0.3"/>
    <row r="42" spans="2:24" x14ac:dyDescent="0.25">
      <c r="G42" s="28" t="s">
        <v>41</v>
      </c>
      <c r="H42" s="14"/>
      <c r="O42" s="28" t="s">
        <v>41</v>
      </c>
      <c r="P42" s="14"/>
      <c r="W42" s="28" t="s">
        <v>41</v>
      </c>
      <c r="X42" s="14"/>
    </row>
    <row r="43" spans="2:24" ht="15.75" thickBot="1" x14ac:dyDescent="0.3">
      <c r="G43" s="36" t="s">
        <v>15</v>
      </c>
      <c r="H43" s="13" t="s">
        <v>16</v>
      </c>
      <c r="O43" s="36" t="s">
        <v>15</v>
      </c>
      <c r="P43" s="13" t="s">
        <v>16</v>
      </c>
      <c r="W43" s="36" t="s">
        <v>15</v>
      </c>
      <c r="X43" s="13" t="s">
        <v>16</v>
      </c>
    </row>
    <row r="44" spans="2:24" ht="15.75" thickBot="1" x14ac:dyDescent="0.3">
      <c r="G44" s="58">
        <f>ROUND(G20+G33+G40,-2)</f>
        <v>0</v>
      </c>
      <c r="H44" s="59">
        <f>ROUND(H20+H33+H40,-3)</f>
        <v>0</v>
      </c>
      <c r="O44" s="58">
        <f>ROUND(O20+O33+O40,-2)</f>
        <v>0</v>
      </c>
      <c r="P44" s="59">
        <f>ROUND(P20+P33+P40,-3)</f>
        <v>0</v>
      </c>
      <c r="W44" s="58">
        <f>ROUND(W20+W33+W40,-2)</f>
        <v>0</v>
      </c>
      <c r="X44" s="59">
        <f>ROUND(X20+X33+X40,-3)</f>
        <v>0</v>
      </c>
    </row>
  </sheetData>
  <sheetProtection sheet="1" selectLockedCells="1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A2758127607A4D8E64BE394FE377D4" ma:contentTypeVersion="16" ma:contentTypeDescription="Skapa ett nytt dokument." ma:contentTypeScope="" ma:versionID="17000cc4f0307a274413fbb0a476ff5f">
  <xsd:schema xmlns:xsd="http://www.w3.org/2001/XMLSchema" xmlns:xs="http://www.w3.org/2001/XMLSchema" xmlns:p="http://schemas.microsoft.com/office/2006/metadata/properties" xmlns:ns2="17d7603b-6b8d-43b6-9fbc-3c031badec51" xmlns:ns3="e16f3856-6088-4a39-9316-3c99ecc057c9" targetNamespace="http://schemas.microsoft.com/office/2006/metadata/properties" ma:root="true" ma:fieldsID="3a7521ad6ee86f290f3f4f160f7d5b37" ns2:_="" ns3:_="">
    <xsd:import namespace="17d7603b-6b8d-43b6-9fbc-3c031badec51"/>
    <xsd:import namespace="e16f3856-6088-4a39-9316-3c99ecc057c9"/>
    <xsd:element name="properties">
      <xsd:complexType>
        <xsd:sequence>
          <xsd:element name="documentManagement">
            <xsd:complexType>
              <xsd:all>
                <xsd:element ref="ns2:PDP_Desc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7603b-6b8d-43b6-9fbc-3c031badec51" elementFormDefault="qualified">
    <xsd:import namespace="http://schemas.microsoft.com/office/2006/documentManagement/types"/>
    <xsd:import namespace="http://schemas.microsoft.com/office/infopath/2007/PartnerControls"/>
    <xsd:element name="PDP_Desc" ma:index="8" nillable="true" ma:displayName="Beskrivning" ma:internalName="PDP_Desc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c09e480-6855-4f8a-83b6-916c84321cd9}" ma:internalName="TaxCatchAll" ma:showField="CatchAllData" ma:web="17d7603b-6b8d-43b6-9fbc-3c031badec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f3856-6088-4a39-9316-3c99ecc05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416e829d-f284-4ff7-8186-3ac0651d97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6f3856-6088-4a39-9316-3c99ecc057c9">
      <Terms xmlns="http://schemas.microsoft.com/office/infopath/2007/PartnerControls"/>
    </lcf76f155ced4ddcb4097134ff3c332f>
    <PDP_Desc xmlns="17d7603b-6b8d-43b6-9fbc-3c031badec51" xsi:nil="true"/>
    <TaxCatchAll xmlns="17d7603b-6b8d-43b6-9fbc-3c031badec51" xsi:nil="true"/>
  </documentManagement>
</p:properties>
</file>

<file path=customXml/itemProps1.xml><?xml version="1.0" encoding="utf-8"?>
<ds:datastoreItem xmlns:ds="http://schemas.openxmlformats.org/officeDocument/2006/customXml" ds:itemID="{E5701C8B-7A84-4B97-9E30-39280492E7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FD858B-2B0F-45B0-84AC-EC8846ADE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d7603b-6b8d-43b6-9fbc-3c031badec51"/>
    <ds:schemaRef ds:uri="e16f3856-6088-4a39-9316-3c99ecc05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7D6C3-F86D-4C32-8F3E-C799363011D3}">
  <ds:schemaRefs>
    <ds:schemaRef ds:uri="http://schemas.microsoft.com/office/2006/metadata/properties"/>
    <ds:schemaRef ds:uri="http://schemas.microsoft.com/office/infopath/2007/PartnerControls"/>
    <ds:schemaRef ds:uri="95e17a7f-a9c6-42c0-8230-2808784e7177"/>
    <ds:schemaRef ds:uri="6fcbc7bd-f212-40a9-b703-a71b843219f0"/>
    <ds:schemaRef ds:uri="e16f3856-6088-4a39-9316-3c99ecc057c9"/>
    <ds:schemaRef ds:uri="17d7603b-6b8d-43b6-9fbc-3c031badec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Exempel åtgärd 1</vt:lpstr>
      <vt:lpstr>Åtgärd X</vt:lpstr>
      <vt:lpstr>'Exempel åtgärd 1'!Utskriftsområde</vt:lpstr>
      <vt:lpstr>'Åtgärd X'!Utskriftsområde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Ruud</dc:creator>
  <cp:keywords/>
  <dc:description/>
  <cp:lastModifiedBy>Malin Unger</cp:lastModifiedBy>
  <cp:revision/>
  <dcterms:created xsi:type="dcterms:W3CDTF">2015-06-05T18:17:20Z</dcterms:created>
  <dcterms:modified xsi:type="dcterms:W3CDTF">2026-01-28T17:12:17Z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0x01010056A2758127607A4D8E64BE394FE377D4</vt:lpwstr>
  </property>
  <property fmtid="{D5CDD505-2E9C-101B-9397-08002B2CF9AE}" pid="3" name="MSIP_Label_680afd86-dcf7-4483-b9eb-5af1dcd104e1_Enabled">
    <vt:lpwstr>true</vt:lpwstr>
  </property>
  <property fmtid="{D5CDD505-2E9C-101B-9397-08002B2CF9AE}" pid="4" name="MSIP_Label_680afd86-dcf7-4483-b9eb-5af1dcd104e1_SetDate">
    <vt:lpwstr>2025-11-12T11:33:13Z</vt:lpwstr>
  </property>
  <property fmtid="{D5CDD505-2E9C-101B-9397-08002B2CF9AE}" pid="5" name="MSIP_Label_680afd86-dcf7-4483-b9eb-5af1dcd104e1_Method">
    <vt:lpwstr>Standard</vt:lpwstr>
  </property>
  <property fmtid="{D5CDD505-2E9C-101B-9397-08002B2CF9AE}" pid="6" name="MSIP_Label_680afd86-dcf7-4483-b9eb-5af1dcd104e1_Name">
    <vt:lpwstr>K2 Intern</vt:lpwstr>
  </property>
  <property fmtid="{D5CDD505-2E9C-101B-9397-08002B2CF9AE}" pid="7" name="MSIP_Label_680afd86-dcf7-4483-b9eb-5af1dcd104e1_SiteId">
    <vt:lpwstr>5a9809cf-0bcb-413a-838a-09ecc40cc9e8</vt:lpwstr>
  </property>
  <property fmtid="{D5CDD505-2E9C-101B-9397-08002B2CF9AE}" pid="8" name="MSIP_Label_680afd86-dcf7-4483-b9eb-5af1dcd104e1_ActionId">
    <vt:lpwstr>9e8aa0b0-1b01-46f9-b87f-85fd0a29c1ae</vt:lpwstr>
  </property>
  <property fmtid="{D5CDD505-2E9C-101B-9397-08002B2CF9AE}" pid="9" name="MSIP_Label_680afd86-dcf7-4483-b9eb-5af1dcd104e1_ContentBits">
    <vt:lpwstr>0</vt:lpwstr>
  </property>
  <property fmtid="{D5CDD505-2E9C-101B-9397-08002B2CF9AE}" pid="10" name="MSIP_Label_680afd86-dcf7-4483-b9eb-5af1dcd104e1_Tag">
    <vt:lpwstr>10, 3, 0, 1</vt:lpwstr>
  </property>
  <property fmtid="{D5CDD505-2E9C-101B-9397-08002B2CF9AE}" pid="11" name="MediaServiceImageTags">
    <vt:lpwstr/>
  </property>
</Properties>
</file>